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AO TAO SDH\LỊCH THI\HK I NĂM 2021-2022\"/>
    </mc:Choice>
  </mc:AlternateContent>
  <bookViews>
    <workbookView xWindow="0" yWindow="0" windowWidth="15360" windowHeight="7650"/>
  </bookViews>
  <sheets>
    <sheet name="Ca 1" sheetId="16" r:id="rId1"/>
    <sheet name="Ca 2" sheetId="18" r:id="rId2"/>
    <sheet name="Ca 3" sheetId="17" r:id="rId3"/>
    <sheet name="Ca 4" sheetId="19" r:id="rId4"/>
    <sheet name="TỔNG HỢP" sheetId="10" state="hidden" r:id="rId5"/>
  </sheets>
  <definedNames>
    <definedName name="_xlnm._FilterDatabase" localSheetId="0" hidden="1">'Ca 1'!$A$5:$N$143</definedName>
    <definedName name="_xlnm._FilterDatabase" localSheetId="1" hidden="1">'Ca 2'!$A$5:$N$135</definedName>
    <definedName name="_xlnm._FilterDatabase" localSheetId="2" hidden="1">'Ca 3'!$A$5:$N$5</definedName>
    <definedName name="_xlnm._FilterDatabase" localSheetId="3" hidden="1">'Ca 4'!$A$5:$N$5</definedName>
    <definedName name="_xlnm._FilterDatabase" localSheetId="4" hidden="1">'TỔNG HỢP'!$A$1:$I$1548</definedName>
    <definedName name="_xlnm.Print_Area" localSheetId="0">'Ca 1'!$A$1:$G$152</definedName>
    <definedName name="_xlnm.Print_Area" localSheetId="1">'Ca 2'!$A$1:$G$142</definedName>
    <definedName name="_xlnm.Print_Area" localSheetId="2">'Ca 3'!$A$1:$G$144</definedName>
    <definedName name="_xlnm.Print_Area" localSheetId="3">'Ca 4'!$A$1:$G$102</definedName>
    <definedName name="_xlnm.Print_Titles" localSheetId="0">'Ca 1'!$1:$5</definedName>
    <definedName name="_xlnm.Print_Titles" localSheetId="1">'Ca 2'!$1:$5</definedName>
    <definedName name="_xlnm.Print_Titles" localSheetId="2">'Ca 3'!$1:$5</definedName>
    <definedName name="_xlnm.Print_Titles" localSheetId="3">'Ca 4'!$1:$5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9" l="1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135" i="18" l="1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I87" i="16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I1082" i="10" l="1"/>
  <c r="I1083" i="10"/>
  <c r="I1084" i="10"/>
  <c r="I1085" i="10"/>
  <c r="I1086" i="10"/>
  <c r="I1087" i="10"/>
  <c r="I1088" i="10"/>
  <c r="I1089" i="10"/>
  <c r="I1090" i="10"/>
  <c r="I1091" i="10"/>
  <c r="I1092" i="10"/>
  <c r="I1093" i="10"/>
  <c r="I1094" i="10"/>
  <c r="I1095" i="10"/>
  <c r="I1096" i="10"/>
  <c r="I1097" i="10"/>
  <c r="I1098" i="10"/>
  <c r="I1099" i="10"/>
  <c r="I1100" i="10"/>
  <c r="I1101" i="10"/>
  <c r="I1102" i="10"/>
  <c r="I1103" i="10"/>
  <c r="I1104" i="10"/>
  <c r="I1105" i="10"/>
  <c r="I1106" i="10"/>
  <c r="I1107" i="10"/>
  <c r="I1108" i="10"/>
  <c r="I1109" i="10"/>
  <c r="I1110" i="10"/>
  <c r="I1111" i="10"/>
  <c r="I1112" i="10"/>
  <c r="I1113" i="10"/>
  <c r="I1114" i="10"/>
  <c r="I1115" i="10"/>
  <c r="I1116" i="10"/>
  <c r="I1117" i="10"/>
  <c r="I1118" i="10"/>
  <c r="I1119" i="10"/>
  <c r="I1120" i="10"/>
  <c r="I1121" i="10"/>
  <c r="I1122" i="10"/>
  <c r="I1123" i="10"/>
  <c r="I1124" i="10"/>
  <c r="I1125" i="10"/>
  <c r="I1126" i="10"/>
  <c r="I1127" i="10"/>
  <c r="I1128" i="10"/>
  <c r="I1129" i="10"/>
  <c r="I1130" i="10"/>
  <c r="I1131" i="10"/>
  <c r="I1132" i="10"/>
  <c r="I1133" i="10"/>
  <c r="I1134" i="10"/>
  <c r="I1135" i="10"/>
  <c r="I1136" i="10"/>
  <c r="I1137" i="10"/>
  <c r="I1138" i="10"/>
  <c r="I1139" i="10"/>
  <c r="I1140" i="10"/>
  <c r="I1141" i="10"/>
  <c r="I1142" i="10"/>
  <c r="I1143" i="10"/>
  <c r="I1144" i="10"/>
  <c r="I1145" i="10"/>
  <c r="I1146" i="10"/>
  <c r="I1147" i="10"/>
  <c r="I1148" i="10"/>
  <c r="I1149" i="10"/>
  <c r="I1150" i="10"/>
  <c r="I1151" i="10"/>
  <c r="I1152" i="10"/>
  <c r="I1153" i="10"/>
  <c r="I1154" i="10"/>
  <c r="I1155" i="10"/>
  <c r="I1156" i="10"/>
  <c r="I1157" i="10"/>
  <c r="I1158" i="10"/>
  <c r="I1159" i="10"/>
  <c r="I1160" i="10"/>
  <c r="I1161" i="10"/>
  <c r="I1162" i="10"/>
  <c r="I1163" i="10"/>
  <c r="I1164" i="10"/>
  <c r="I1165" i="10"/>
  <c r="I1166" i="10"/>
  <c r="I1167" i="10"/>
  <c r="I1168" i="10"/>
  <c r="I1169" i="10"/>
  <c r="I1170" i="10"/>
  <c r="I1171" i="10"/>
  <c r="I1172" i="10"/>
  <c r="I1173" i="10"/>
  <c r="I1174" i="10"/>
  <c r="I1175" i="10"/>
  <c r="I1176" i="10"/>
  <c r="I1177" i="10"/>
  <c r="I1178" i="10"/>
  <c r="I1179" i="10"/>
  <c r="I1180" i="10"/>
  <c r="I1181" i="10"/>
  <c r="I1182" i="10"/>
  <c r="I1183" i="10"/>
  <c r="I1184" i="10"/>
  <c r="I1185" i="10"/>
  <c r="I1186" i="10"/>
  <c r="I1187" i="10"/>
  <c r="I1188" i="10"/>
  <c r="I1189" i="10"/>
  <c r="I1190" i="10"/>
  <c r="I1191" i="10"/>
  <c r="I1192" i="10"/>
  <c r="I1193" i="10"/>
  <c r="I1194" i="10"/>
  <c r="I1195" i="10"/>
  <c r="I1196" i="10"/>
  <c r="I1197" i="10"/>
  <c r="I1198" i="10"/>
  <c r="I1199" i="10"/>
  <c r="I1200" i="10"/>
  <c r="I1201" i="10"/>
  <c r="I1202" i="10"/>
  <c r="I1203" i="10"/>
  <c r="I1204" i="10"/>
  <c r="I1205" i="10"/>
  <c r="I1206" i="10"/>
  <c r="I1207" i="10"/>
  <c r="I1208" i="10"/>
  <c r="I1209" i="10"/>
  <c r="I1210" i="10"/>
  <c r="I1211" i="10"/>
  <c r="I1212" i="10"/>
  <c r="I1213" i="10"/>
  <c r="I1214" i="10"/>
  <c r="I1215" i="10"/>
  <c r="I1216" i="10"/>
  <c r="I1217" i="10"/>
  <c r="I1218" i="10"/>
  <c r="I1219" i="10"/>
  <c r="I1220" i="10"/>
  <c r="I1221" i="10"/>
  <c r="I1222" i="10"/>
  <c r="I1223" i="10"/>
  <c r="I1224" i="10"/>
  <c r="I1225" i="10"/>
  <c r="I1226" i="10"/>
  <c r="I1227" i="10"/>
  <c r="I1228" i="10"/>
  <c r="I1229" i="10"/>
  <c r="I1230" i="10"/>
  <c r="I1231" i="10"/>
  <c r="I1232" i="10"/>
  <c r="I1233" i="10"/>
  <c r="I1234" i="10"/>
  <c r="I1235" i="10"/>
  <c r="I1236" i="10"/>
  <c r="I1237" i="10"/>
  <c r="I1238" i="10"/>
  <c r="I1239" i="10"/>
  <c r="I1240" i="10"/>
  <c r="I1241" i="10"/>
  <c r="I1242" i="10"/>
  <c r="I1243" i="10"/>
  <c r="I1244" i="10"/>
  <c r="I1245" i="10"/>
  <c r="I1246" i="10"/>
  <c r="I1247" i="10"/>
  <c r="I1248" i="10"/>
  <c r="I1249" i="10"/>
  <c r="I1250" i="10"/>
  <c r="I1251" i="10"/>
  <c r="I1252" i="10"/>
  <c r="I1253" i="10"/>
  <c r="I1254" i="10"/>
  <c r="I1255" i="10"/>
  <c r="I1256" i="10"/>
  <c r="I1257" i="10"/>
  <c r="I1258" i="10"/>
  <c r="I1259" i="10"/>
  <c r="I1260" i="10"/>
  <c r="I1261" i="10"/>
  <c r="I1262" i="10"/>
  <c r="I1263" i="10"/>
  <c r="I1264" i="10"/>
  <c r="I1265" i="10"/>
  <c r="I1266" i="10"/>
  <c r="I1267" i="10"/>
  <c r="I1268" i="10"/>
  <c r="I1269" i="10"/>
  <c r="I1270" i="10"/>
  <c r="I1271" i="10"/>
  <c r="I1272" i="10"/>
  <c r="I1273" i="10"/>
  <c r="I1274" i="10"/>
  <c r="I1275" i="10"/>
  <c r="I1276" i="10"/>
  <c r="I1277" i="10"/>
  <c r="I1278" i="10"/>
  <c r="I1279" i="10"/>
  <c r="I1280" i="10"/>
  <c r="I1281" i="10"/>
  <c r="I1282" i="10"/>
  <c r="I1283" i="10"/>
  <c r="I1284" i="10"/>
  <c r="I1285" i="10"/>
  <c r="I1286" i="10"/>
  <c r="I1287" i="10"/>
  <c r="I1288" i="10"/>
  <c r="I1289" i="10"/>
  <c r="I1290" i="10"/>
  <c r="I1291" i="10"/>
  <c r="I1292" i="10"/>
  <c r="I1293" i="10"/>
  <c r="I1294" i="10"/>
  <c r="I1295" i="10"/>
  <c r="I1296" i="10"/>
  <c r="I1297" i="10"/>
  <c r="I1298" i="10"/>
  <c r="I1299" i="10"/>
  <c r="I1300" i="10"/>
  <c r="I1301" i="10"/>
  <c r="I1302" i="10"/>
  <c r="I1303" i="10"/>
  <c r="I1304" i="10"/>
  <c r="I1305" i="10"/>
  <c r="I1306" i="10"/>
  <c r="I1307" i="10"/>
  <c r="I1308" i="10"/>
  <c r="I1309" i="10"/>
  <c r="I1310" i="10"/>
  <c r="I1311" i="10"/>
  <c r="I1312" i="10"/>
  <c r="I1313" i="10"/>
  <c r="I1314" i="10"/>
  <c r="I1315" i="10"/>
  <c r="I1316" i="10"/>
  <c r="I1317" i="10"/>
  <c r="I1318" i="10"/>
  <c r="I1319" i="10"/>
  <c r="I1320" i="10"/>
  <c r="I1321" i="10"/>
  <c r="I1322" i="10"/>
  <c r="I1323" i="10"/>
  <c r="I1324" i="10"/>
  <c r="I1325" i="10"/>
  <c r="I1326" i="10"/>
  <c r="I1327" i="10"/>
  <c r="I1328" i="10"/>
  <c r="I1329" i="10"/>
  <c r="I1330" i="10"/>
  <c r="I1331" i="10"/>
  <c r="I1332" i="10"/>
  <c r="I1333" i="10"/>
  <c r="I1334" i="10"/>
  <c r="I1335" i="10"/>
  <c r="I1336" i="10"/>
  <c r="I1337" i="10"/>
  <c r="I1338" i="10"/>
  <c r="I1339" i="10"/>
  <c r="I1340" i="10"/>
  <c r="I1341" i="10"/>
  <c r="I1342" i="10"/>
  <c r="I1343" i="10"/>
  <c r="I1344" i="10"/>
  <c r="I1345" i="10"/>
  <c r="I1346" i="10"/>
  <c r="I1347" i="10"/>
  <c r="I1348" i="10"/>
  <c r="I1349" i="10"/>
  <c r="I1350" i="10"/>
  <c r="I1351" i="10"/>
  <c r="I1352" i="10"/>
  <c r="I1353" i="10"/>
  <c r="I1354" i="10"/>
  <c r="I1355" i="10"/>
  <c r="I1356" i="10"/>
  <c r="I1357" i="10"/>
  <c r="I1358" i="10"/>
  <c r="I1359" i="10"/>
  <c r="I1360" i="10"/>
  <c r="I1361" i="10"/>
  <c r="I1362" i="10"/>
  <c r="I1363" i="10"/>
  <c r="I1364" i="10"/>
  <c r="I1365" i="10"/>
  <c r="I1366" i="10"/>
  <c r="I1367" i="10"/>
  <c r="I1368" i="10"/>
  <c r="I1369" i="10"/>
  <c r="I1370" i="10"/>
  <c r="I1371" i="10"/>
  <c r="I1372" i="10"/>
  <c r="I1373" i="10"/>
  <c r="I1374" i="10"/>
  <c r="I1375" i="10"/>
  <c r="I1376" i="10"/>
  <c r="I1377" i="10"/>
  <c r="I1378" i="10"/>
  <c r="I1379" i="10"/>
  <c r="I1380" i="10"/>
  <c r="I1381" i="10"/>
  <c r="I1382" i="10"/>
  <c r="I1383" i="10"/>
  <c r="I1384" i="10"/>
  <c r="I1385" i="10"/>
  <c r="I1386" i="10"/>
  <c r="I1387" i="10"/>
  <c r="I1388" i="10"/>
  <c r="I1389" i="10"/>
  <c r="I1390" i="10"/>
  <c r="I1391" i="10"/>
  <c r="I1392" i="10"/>
  <c r="I1393" i="10"/>
  <c r="I1394" i="10"/>
  <c r="I1395" i="10"/>
  <c r="I1396" i="10"/>
  <c r="I1397" i="10"/>
  <c r="I1398" i="10"/>
  <c r="I1399" i="10"/>
  <c r="I1400" i="10"/>
  <c r="I1401" i="10"/>
  <c r="I1402" i="10"/>
  <c r="I1403" i="10"/>
  <c r="I1404" i="10"/>
  <c r="I1405" i="10"/>
  <c r="I1406" i="10"/>
  <c r="I1407" i="10"/>
  <c r="I1408" i="10"/>
  <c r="I1409" i="10"/>
  <c r="I1410" i="10"/>
  <c r="I1411" i="10"/>
  <c r="I1412" i="10"/>
  <c r="I1413" i="10"/>
  <c r="I1414" i="10"/>
  <c r="I1415" i="10"/>
  <c r="I1416" i="10"/>
  <c r="I1417" i="10"/>
  <c r="I1418" i="10"/>
  <c r="I1419" i="10"/>
  <c r="I1420" i="10"/>
  <c r="I1421" i="10"/>
  <c r="I1422" i="10"/>
  <c r="I1423" i="10"/>
  <c r="I1424" i="10"/>
  <c r="I1425" i="10"/>
  <c r="I1426" i="10"/>
  <c r="I1427" i="10"/>
  <c r="I1428" i="10"/>
  <c r="I1429" i="10"/>
  <c r="I1430" i="10"/>
  <c r="I1431" i="10"/>
  <c r="I1432" i="10"/>
  <c r="I1433" i="10"/>
  <c r="I1434" i="10"/>
  <c r="I1435" i="10"/>
  <c r="I1436" i="10"/>
  <c r="I1437" i="10"/>
  <c r="I1438" i="10"/>
  <c r="I1439" i="10"/>
  <c r="I1440" i="10"/>
  <c r="I1441" i="10"/>
  <c r="I1442" i="10"/>
  <c r="I1443" i="10"/>
  <c r="I1444" i="10"/>
  <c r="I1445" i="10"/>
  <c r="I1446" i="10"/>
  <c r="I1447" i="10"/>
  <c r="I1448" i="10"/>
  <c r="I1449" i="10"/>
  <c r="I1450" i="10"/>
  <c r="I1451" i="10"/>
  <c r="I1452" i="10"/>
  <c r="I1453" i="10"/>
  <c r="I1454" i="10"/>
  <c r="I1455" i="10"/>
  <c r="I1456" i="10"/>
  <c r="I1457" i="10"/>
  <c r="I1458" i="10"/>
  <c r="I1459" i="10"/>
  <c r="I1460" i="10"/>
  <c r="I1461" i="10"/>
  <c r="I1462" i="10"/>
  <c r="I1463" i="10"/>
  <c r="I1464" i="10"/>
  <c r="I1465" i="10"/>
  <c r="I1466" i="10"/>
  <c r="I1467" i="10"/>
  <c r="I1468" i="10"/>
  <c r="I1469" i="10"/>
  <c r="I1470" i="10"/>
  <c r="I1471" i="10"/>
  <c r="I1472" i="10"/>
  <c r="I1473" i="10"/>
  <c r="I1474" i="10"/>
  <c r="I1475" i="10"/>
  <c r="I1476" i="10"/>
  <c r="I1477" i="10"/>
  <c r="I1478" i="10"/>
  <c r="I1479" i="10"/>
  <c r="I1480" i="10"/>
  <c r="I1481" i="10"/>
  <c r="I1482" i="10"/>
  <c r="I1483" i="10"/>
  <c r="I1484" i="10"/>
  <c r="I1485" i="10"/>
  <c r="I1486" i="10"/>
  <c r="I1487" i="10"/>
  <c r="I1488" i="10"/>
  <c r="I1489" i="10"/>
  <c r="I1490" i="10"/>
  <c r="I1491" i="10"/>
  <c r="I1492" i="10"/>
  <c r="I1493" i="10"/>
  <c r="I1494" i="10"/>
  <c r="I1495" i="10"/>
  <c r="I1496" i="10"/>
  <c r="I1497" i="10"/>
  <c r="I1498" i="10"/>
  <c r="I1499" i="10"/>
  <c r="I1500" i="10"/>
  <c r="I1501" i="10"/>
  <c r="I1502" i="10"/>
  <c r="I1503" i="10"/>
  <c r="I1504" i="10"/>
  <c r="I1505" i="10"/>
  <c r="I1506" i="10"/>
  <c r="I1507" i="10"/>
  <c r="I1508" i="10"/>
  <c r="I1509" i="10"/>
  <c r="I1510" i="10"/>
  <c r="I1511" i="10"/>
  <c r="I1512" i="10"/>
  <c r="I1513" i="10"/>
  <c r="I1514" i="10"/>
  <c r="I1515" i="10"/>
  <c r="I1516" i="10"/>
  <c r="I1517" i="10"/>
  <c r="I1518" i="10"/>
  <c r="I1519" i="10"/>
  <c r="I1520" i="10"/>
  <c r="I1521" i="10"/>
  <c r="I1522" i="10"/>
  <c r="I1523" i="10"/>
  <c r="I1524" i="10"/>
  <c r="I1525" i="10"/>
  <c r="I1526" i="10"/>
  <c r="I1527" i="10"/>
  <c r="I1528" i="10"/>
  <c r="I1529" i="10"/>
  <c r="I1530" i="10"/>
  <c r="I1531" i="10"/>
  <c r="I1532" i="10"/>
  <c r="I1533" i="10"/>
  <c r="I1534" i="10"/>
  <c r="I1535" i="10"/>
  <c r="I1536" i="10"/>
  <c r="I1537" i="10"/>
  <c r="I1538" i="10"/>
  <c r="I1539" i="10"/>
  <c r="I1540" i="10"/>
  <c r="I1541" i="10"/>
  <c r="I1542" i="10"/>
  <c r="I1543" i="10"/>
  <c r="I1544" i="10"/>
  <c r="I1545" i="10"/>
  <c r="I1546" i="10"/>
  <c r="I1547" i="10"/>
  <c r="I1548" i="10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259" i="10"/>
  <c r="I260" i="10"/>
  <c r="I261" i="10"/>
  <c r="I262" i="10"/>
  <c r="I263" i="10"/>
  <c r="I264" i="10"/>
  <c r="I265" i="10"/>
  <c r="I266" i="10"/>
  <c r="I267" i="10"/>
  <c r="I268" i="10"/>
  <c r="I269" i="10"/>
  <c r="I270" i="10"/>
  <c r="I271" i="10"/>
  <c r="I272" i="10"/>
  <c r="I273" i="10"/>
  <c r="I274" i="10"/>
  <c r="I275" i="10"/>
  <c r="I276" i="10"/>
  <c r="I277" i="10"/>
  <c r="I278" i="10"/>
  <c r="I279" i="10"/>
  <c r="I280" i="10"/>
  <c r="I281" i="10"/>
  <c r="I282" i="10"/>
  <c r="I283" i="10"/>
  <c r="I284" i="10"/>
  <c r="I285" i="10"/>
  <c r="I286" i="10"/>
  <c r="I287" i="10"/>
  <c r="I288" i="10"/>
  <c r="I289" i="10"/>
  <c r="I290" i="10"/>
  <c r="I291" i="10"/>
  <c r="I292" i="10"/>
  <c r="I293" i="10"/>
  <c r="I294" i="10"/>
  <c r="I295" i="10"/>
  <c r="I296" i="10"/>
  <c r="I297" i="10"/>
  <c r="I298" i="10"/>
  <c r="I299" i="10"/>
  <c r="I300" i="10"/>
  <c r="I301" i="10"/>
  <c r="I302" i="10"/>
  <c r="I303" i="10"/>
  <c r="I304" i="10"/>
  <c r="I305" i="10"/>
  <c r="I306" i="10"/>
  <c r="I307" i="10"/>
  <c r="I308" i="10"/>
  <c r="I309" i="10"/>
  <c r="I310" i="10"/>
  <c r="I311" i="10"/>
  <c r="I312" i="10"/>
  <c r="I313" i="10"/>
  <c r="I314" i="10"/>
  <c r="I315" i="10"/>
  <c r="I316" i="10"/>
  <c r="I317" i="10"/>
  <c r="I318" i="10"/>
  <c r="I319" i="10"/>
  <c r="I320" i="10"/>
  <c r="I321" i="10"/>
  <c r="I322" i="10"/>
  <c r="I323" i="10"/>
  <c r="I324" i="10"/>
  <c r="I325" i="10"/>
  <c r="I326" i="10"/>
  <c r="I327" i="10"/>
  <c r="I328" i="10"/>
  <c r="I329" i="10"/>
  <c r="I330" i="10"/>
  <c r="I331" i="10"/>
  <c r="I332" i="10"/>
  <c r="I333" i="10"/>
  <c r="I334" i="10"/>
  <c r="I335" i="10"/>
  <c r="I336" i="10"/>
  <c r="I337" i="10"/>
  <c r="I338" i="10"/>
  <c r="I339" i="10"/>
  <c r="I340" i="10"/>
  <c r="I341" i="10"/>
  <c r="I342" i="10"/>
  <c r="I343" i="10"/>
  <c r="I344" i="10"/>
  <c r="I345" i="10"/>
  <c r="I346" i="10"/>
  <c r="I347" i="10"/>
  <c r="I348" i="10"/>
  <c r="I349" i="10"/>
  <c r="I350" i="10"/>
  <c r="I351" i="10"/>
  <c r="I352" i="10"/>
  <c r="I353" i="10"/>
  <c r="I354" i="10"/>
  <c r="I355" i="10"/>
  <c r="I356" i="10"/>
  <c r="I357" i="10"/>
  <c r="I358" i="10"/>
  <c r="I359" i="10"/>
  <c r="I360" i="10"/>
  <c r="I361" i="10"/>
  <c r="I362" i="10"/>
  <c r="I363" i="10"/>
  <c r="I364" i="10"/>
  <c r="I365" i="10"/>
  <c r="I366" i="10"/>
  <c r="I367" i="10"/>
  <c r="I368" i="10"/>
  <c r="I369" i="10"/>
  <c r="I370" i="10"/>
  <c r="I371" i="10"/>
  <c r="I372" i="10"/>
  <c r="I373" i="10"/>
  <c r="I374" i="10"/>
  <c r="I375" i="10"/>
  <c r="I376" i="10"/>
  <c r="I377" i="10"/>
  <c r="I378" i="10"/>
  <c r="I379" i="10"/>
  <c r="I380" i="10"/>
  <c r="I381" i="10"/>
  <c r="I382" i="10"/>
  <c r="I383" i="10"/>
  <c r="I384" i="10"/>
  <c r="I385" i="10"/>
  <c r="I386" i="10"/>
  <c r="I387" i="10"/>
  <c r="I388" i="10"/>
  <c r="I389" i="10"/>
  <c r="I390" i="10"/>
  <c r="I391" i="10"/>
  <c r="I392" i="10"/>
  <c r="I393" i="10"/>
  <c r="I394" i="10"/>
  <c r="I395" i="10"/>
  <c r="I396" i="10"/>
  <c r="I397" i="10"/>
  <c r="I398" i="10"/>
  <c r="I399" i="10"/>
  <c r="I400" i="10"/>
  <c r="I401" i="10"/>
  <c r="I402" i="10"/>
  <c r="I403" i="10"/>
  <c r="I404" i="10"/>
  <c r="I405" i="10"/>
  <c r="I406" i="10"/>
  <c r="I407" i="10"/>
  <c r="I408" i="10"/>
  <c r="I409" i="10"/>
  <c r="I410" i="10"/>
  <c r="I411" i="10"/>
  <c r="I412" i="10"/>
  <c r="I413" i="10"/>
  <c r="I414" i="10"/>
  <c r="I415" i="10"/>
  <c r="I416" i="10"/>
  <c r="I417" i="10"/>
  <c r="I418" i="10"/>
  <c r="I419" i="10"/>
  <c r="I420" i="10"/>
  <c r="I421" i="10"/>
  <c r="I422" i="10"/>
  <c r="I423" i="10"/>
  <c r="I424" i="10"/>
  <c r="I425" i="10"/>
  <c r="I426" i="10"/>
  <c r="I427" i="10"/>
  <c r="I428" i="10"/>
  <c r="I429" i="10"/>
  <c r="I430" i="10"/>
  <c r="I431" i="10"/>
  <c r="I432" i="10"/>
  <c r="I433" i="10"/>
  <c r="I434" i="10"/>
  <c r="I435" i="10"/>
  <c r="I436" i="10"/>
  <c r="I437" i="10"/>
  <c r="I438" i="10"/>
  <c r="I439" i="10"/>
  <c r="I440" i="10"/>
  <c r="I441" i="10"/>
  <c r="I442" i="10"/>
  <c r="I443" i="10"/>
  <c r="I444" i="10"/>
  <c r="I445" i="10"/>
  <c r="I446" i="10"/>
  <c r="I447" i="10"/>
  <c r="I448" i="10"/>
  <c r="I449" i="10"/>
  <c r="I450" i="10"/>
  <c r="I451" i="10"/>
  <c r="I452" i="10"/>
  <c r="I453" i="10"/>
  <c r="I454" i="10"/>
  <c r="I455" i="10"/>
  <c r="I456" i="10"/>
  <c r="I457" i="10"/>
  <c r="I458" i="10"/>
  <c r="I459" i="10"/>
  <c r="I460" i="10"/>
  <c r="I461" i="10"/>
  <c r="I462" i="10"/>
  <c r="I463" i="10"/>
  <c r="I464" i="10"/>
  <c r="I465" i="10"/>
  <c r="I466" i="10"/>
  <c r="I467" i="10"/>
  <c r="I468" i="10"/>
  <c r="I469" i="10"/>
  <c r="I470" i="10"/>
  <c r="I471" i="10"/>
  <c r="I472" i="10"/>
  <c r="I473" i="10"/>
  <c r="I474" i="10"/>
  <c r="I475" i="10"/>
  <c r="I476" i="10"/>
  <c r="I477" i="10"/>
  <c r="I478" i="10"/>
  <c r="I479" i="10"/>
  <c r="I480" i="10"/>
  <c r="I481" i="10"/>
  <c r="I482" i="10"/>
  <c r="I483" i="10"/>
  <c r="I484" i="10"/>
  <c r="I485" i="10"/>
  <c r="I486" i="10"/>
  <c r="I487" i="10"/>
  <c r="I488" i="10"/>
  <c r="I489" i="10"/>
  <c r="I490" i="10"/>
  <c r="I491" i="10"/>
  <c r="I492" i="10"/>
  <c r="I493" i="10"/>
  <c r="I494" i="10"/>
  <c r="I495" i="10"/>
  <c r="I496" i="10"/>
  <c r="I497" i="10"/>
  <c r="I498" i="10"/>
  <c r="I499" i="10"/>
  <c r="I500" i="10"/>
  <c r="I501" i="10"/>
  <c r="I502" i="10"/>
  <c r="I503" i="10"/>
  <c r="I504" i="10"/>
  <c r="I505" i="10"/>
  <c r="I506" i="10"/>
  <c r="I507" i="10"/>
  <c r="I508" i="10"/>
  <c r="I509" i="10"/>
  <c r="I510" i="10"/>
  <c r="I511" i="10"/>
  <c r="I512" i="10"/>
  <c r="I513" i="10"/>
  <c r="I514" i="10"/>
  <c r="I515" i="10"/>
  <c r="I516" i="10"/>
  <c r="I517" i="10"/>
  <c r="I518" i="10"/>
  <c r="I519" i="10"/>
  <c r="I520" i="10"/>
  <c r="I521" i="10"/>
  <c r="I522" i="10"/>
  <c r="I523" i="10"/>
  <c r="I524" i="10"/>
  <c r="I525" i="10"/>
  <c r="I526" i="10"/>
  <c r="I527" i="10"/>
  <c r="I528" i="10"/>
  <c r="I529" i="10"/>
  <c r="I530" i="10"/>
  <c r="I531" i="10"/>
  <c r="I532" i="10"/>
  <c r="I533" i="10"/>
  <c r="I534" i="10"/>
  <c r="I535" i="10"/>
  <c r="I536" i="10"/>
  <c r="I537" i="10"/>
  <c r="I538" i="10"/>
  <c r="I539" i="10"/>
  <c r="I540" i="10"/>
  <c r="I541" i="10"/>
  <c r="I542" i="10"/>
  <c r="I543" i="10"/>
  <c r="I544" i="10"/>
  <c r="I545" i="10"/>
  <c r="I546" i="10"/>
  <c r="I547" i="10"/>
  <c r="I548" i="10"/>
  <c r="I549" i="10"/>
  <c r="I550" i="10"/>
  <c r="I551" i="10"/>
  <c r="I552" i="10"/>
  <c r="I553" i="10"/>
  <c r="I554" i="10"/>
  <c r="I555" i="10"/>
  <c r="I556" i="10"/>
  <c r="I557" i="10"/>
  <c r="I558" i="10"/>
  <c r="I559" i="10"/>
  <c r="I560" i="10"/>
  <c r="I561" i="10"/>
  <c r="I562" i="10"/>
  <c r="I563" i="10"/>
  <c r="I564" i="10"/>
  <c r="I565" i="10"/>
  <c r="I566" i="10"/>
  <c r="I567" i="10"/>
  <c r="I568" i="10"/>
  <c r="I569" i="10"/>
  <c r="I570" i="10"/>
  <c r="I571" i="10"/>
  <c r="I572" i="10"/>
  <c r="I573" i="10"/>
  <c r="I574" i="10"/>
  <c r="I575" i="10"/>
  <c r="I576" i="10"/>
  <c r="I577" i="10"/>
  <c r="I578" i="10"/>
  <c r="I579" i="10"/>
  <c r="I580" i="10"/>
  <c r="I581" i="10"/>
  <c r="I582" i="10"/>
  <c r="I583" i="10"/>
  <c r="I584" i="10"/>
  <c r="I585" i="10"/>
  <c r="I586" i="10"/>
  <c r="I587" i="10"/>
  <c r="I588" i="10"/>
  <c r="I589" i="10"/>
  <c r="I590" i="10"/>
  <c r="I591" i="10"/>
  <c r="I592" i="10"/>
  <c r="I593" i="10"/>
  <c r="I594" i="10"/>
  <c r="I595" i="10"/>
  <c r="I596" i="10"/>
  <c r="I597" i="10"/>
  <c r="I598" i="10"/>
  <c r="I599" i="10"/>
  <c r="I600" i="10"/>
  <c r="I601" i="10"/>
  <c r="I602" i="10"/>
  <c r="I603" i="10"/>
  <c r="I604" i="10"/>
  <c r="I605" i="10"/>
  <c r="I606" i="10"/>
  <c r="I607" i="10"/>
  <c r="I608" i="10"/>
  <c r="I609" i="10"/>
  <c r="I610" i="10"/>
  <c r="I611" i="10"/>
  <c r="I612" i="10"/>
  <c r="I613" i="10"/>
  <c r="I614" i="10"/>
  <c r="I615" i="10"/>
  <c r="I616" i="10"/>
  <c r="I617" i="10"/>
  <c r="I618" i="10"/>
  <c r="I619" i="10"/>
  <c r="I620" i="10"/>
  <c r="I621" i="10"/>
  <c r="I622" i="10"/>
  <c r="I623" i="10"/>
  <c r="I624" i="10"/>
  <c r="I625" i="10"/>
  <c r="I626" i="10"/>
  <c r="I627" i="10"/>
  <c r="I628" i="10"/>
  <c r="I629" i="10"/>
  <c r="I630" i="10"/>
  <c r="I631" i="10"/>
  <c r="I632" i="10"/>
  <c r="I633" i="10"/>
  <c r="I634" i="10"/>
  <c r="I635" i="10"/>
  <c r="I636" i="10"/>
  <c r="I637" i="10"/>
  <c r="I638" i="10"/>
  <c r="I639" i="10"/>
  <c r="I640" i="10"/>
  <c r="I641" i="10"/>
  <c r="I642" i="10"/>
  <c r="I643" i="10"/>
  <c r="I644" i="10"/>
  <c r="I645" i="10"/>
  <c r="I646" i="10"/>
  <c r="I647" i="10"/>
  <c r="I648" i="10"/>
  <c r="I649" i="10"/>
  <c r="I650" i="10"/>
  <c r="I651" i="10"/>
  <c r="I652" i="10"/>
  <c r="I653" i="10"/>
  <c r="I654" i="10"/>
  <c r="I655" i="10"/>
  <c r="I656" i="10"/>
  <c r="I657" i="10"/>
  <c r="I658" i="10"/>
  <c r="I659" i="10"/>
  <c r="I660" i="10"/>
  <c r="I661" i="10"/>
  <c r="I662" i="10"/>
  <c r="I663" i="10"/>
  <c r="I664" i="10"/>
  <c r="I665" i="10"/>
  <c r="I666" i="10"/>
  <c r="I667" i="10"/>
  <c r="I668" i="10"/>
  <c r="I669" i="10"/>
  <c r="I670" i="10"/>
  <c r="I671" i="10"/>
  <c r="I672" i="10"/>
  <c r="I673" i="10"/>
  <c r="I674" i="10"/>
  <c r="I675" i="10"/>
  <c r="I676" i="10"/>
  <c r="I677" i="10"/>
  <c r="I678" i="10"/>
  <c r="I679" i="10"/>
  <c r="I680" i="10"/>
  <c r="I681" i="10"/>
  <c r="I682" i="10"/>
  <c r="I683" i="10"/>
  <c r="I684" i="10"/>
  <c r="I685" i="10"/>
  <c r="I686" i="10"/>
  <c r="I687" i="10"/>
  <c r="I688" i="10"/>
  <c r="I689" i="10"/>
  <c r="I690" i="10"/>
  <c r="I691" i="10"/>
  <c r="I692" i="10"/>
  <c r="I693" i="10"/>
  <c r="I694" i="10"/>
  <c r="I695" i="10"/>
  <c r="I696" i="10"/>
  <c r="I697" i="10"/>
  <c r="I698" i="10"/>
  <c r="I699" i="10"/>
  <c r="I700" i="10"/>
  <c r="I701" i="10"/>
  <c r="I702" i="10"/>
  <c r="I703" i="10"/>
  <c r="I704" i="10"/>
  <c r="I705" i="10"/>
  <c r="I706" i="10"/>
  <c r="I707" i="10"/>
  <c r="I708" i="10"/>
  <c r="I709" i="10"/>
  <c r="I710" i="10"/>
  <c r="I711" i="10"/>
  <c r="I712" i="10"/>
  <c r="I713" i="10"/>
  <c r="I714" i="10"/>
  <c r="I715" i="10"/>
  <c r="I716" i="10"/>
  <c r="I717" i="10"/>
  <c r="I718" i="10"/>
  <c r="I719" i="10"/>
  <c r="I720" i="10"/>
  <c r="I721" i="10"/>
  <c r="I722" i="10"/>
  <c r="I723" i="10"/>
  <c r="I724" i="10"/>
  <c r="I725" i="10"/>
  <c r="I726" i="10"/>
  <c r="I727" i="10"/>
  <c r="I728" i="10"/>
  <c r="I729" i="10"/>
  <c r="I730" i="10"/>
  <c r="I731" i="10"/>
  <c r="I732" i="10"/>
  <c r="I733" i="10"/>
  <c r="I734" i="10"/>
  <c r="I735" i="10"/>
  <c r="I736" i="10"/>
  <c r="I737" i="10"/>
  <c r="I738" i="10"/>
  <c r="I739" i="10"/>
  <c r="I740" i="10"/>
  <c r="I741" i="10"/>
  <c r="I742" i="10"/>
  <c r="I743" i="10"/>
  <c r="I744" i="10"/>
  <c r="I745" i="10"/>
  <c r="I746" i="10"/>
  <c r="I747" i="10"/>
  <c r="I748" i="10"/>
  <c r="I749" i="10"/>
  <c r="I750" i="10"/>
  <c r="I751" i="10"/>
  <c r="I752" i="10"/>
  <c r="I753" i="10"/>
  <c r="I754" i="10"/>
  <c r="I755" i="10"/>
  <c r="I756" i="10"/>
  <c r="I757" i="10"/>
  <c r="I758" i="10"/>
  <c r="I759" i="10"/>
  <c r="I760" i="10"/>
  <c r="I761" i="10"/>
  <c r="I762" i="10"/>
  <c r="I763" i="10"/>
  <c r="I764" i="10"/>
  <c r="I765" i="10"/>
  <c r="I766" i="10"/>
  <c r="I767" i="10"/>
  <c r="I768" i="10"/>
  <c r="I769" i="10"/>
  <c r="I770" i="10"/>
  <c r="I771" i="10"/>
  <c r="I772" i="10"/>
  <c r="I773" i="10"/>
  <c r="I774" i="10"/>
  <c r="I775" i="10"/>
  <c r="I776" i="10"/>
  <c r="I777" i="10"/>
  <c r="I778" i="10"/>
  <c r="I779" i="10"/>
  <c r="I780" i="10"/>
  <c r="I781" i="10"/>
  <c r="I782" i="10"/>
  <c r="I783" i="10"/>
  <c r="I784" i="10"/>
  <c r="I785" i="10"/>
  <c r="I786" i="10"/>
  <c r="I787" i="10"/>
  <c r="I788" i="10"/>
  <c r="I789" i="10"/>
  <c r="I790" i="10"/>
  <c r="I791" i="10"/>
  <c r="I792" i="10"/>
  <c r="I793" i="10"/>
  <c r="I794" i="10"/>
  <c r="I795" i="10"/>
  <c r="I796" i="10"/>
  <c r="I797" i="10"/>
  <c r="I798" i="10"/>
  <c r="I799" i="10"/>
  <c r="I800" i="10"/>
  <c r="I801" i="10"/>
  <c r="I802" i="10"/>
  <c r="I803" i="10"/>
  <c r="I804" i="10"/>
  <c r="I805" i="10"/>
  <c r="I806" i="10"/>
  <c r="I807" i="10"/>
  <c r="I808" i="10"/>
  <c r="I809" i="10"/>
  <c r="I810" i="10"/>
  <c r="I811" i="10"/>
  <c r="I812" i="10"/>
  <c r="I813" i="10"/>
  <c r="I814" i="10"/>
  <c r="I815" i="10"/>
  <c r="I816" i="10"/>
  <c r="I817" i="10"/>
  <c r="I818" i="10"/>
  <c r="I819" i="10"/>
  <c r="I820" i="10"/>
  <c r="I821" i="10"/>
  <c r="I822" i="10"/>
  <c r="I823" i="10"/>
  <c r="I824" i="10"/>
  <c r="I825" i="10"/>
  <c r="I826" i="10"/>
  <c r="I827" i="10"/>
  <c r="I828" i="10"/>
  <c r="I829" i="10"/>
  <c r="I830" i="10"/>
  <c r="I831" i="10"/>
  <c r="I832" i="10"/>
  <c r="I833" i="10"/>
  <c r="I834" i="10"/>
  <c r="I835" i="10"/>
  <c r="I836" i="10"/>
  <c r="I837" i="10"/>
  <c r="I838" i="10"/>
  <c r="I839" i="10"/>
  <c r="I840" i="10"/>
  <c r="I841" i="10"/>
  <c r="I842" i="10"/>
  <c r="I843" i="10"/>
  <c r="I844" i="10"/>
  <c r="I845" i="10"/>
  <c r="I846" i="10"/>
  <c r="I847" i="10"/>
  <c r="I848" i="10"/>
  <c r="I849" i="10"/>
  <c r="I850" i="10"/>
  <c r="I851" i="10"/>
  <c r="I852" i="10"/>
  <c r="I853" i="10"/>
  <c r="I854" i="10"/>
  <c r="I855" i="10"/>
  <c r="I856" i="10"/>
  <c r="I857" i="10"/>
  <c r="I858" i="10"/>
  <c r="I859" i="10"/>
  <c r="I860" i="10"/>
  <c r="I861" i="10"/>
  <c r="I862" i="10"/>
  <c r="I863" i="10"/>
  <c r="I864" i="10"/>
  <c r="I865" i="10"/>
  <c r="I866" i="10"/>
  <c r="I867" i="10"/>
  <c r="I868" i="10"/>
  <c r="I869" i="10"/>
  <c r="I870" i="10"/>
  <c r="I871" i="10"/>
  <c r="I872" i="10"/>
  <c r="I873" i="10"/>
  <c r="I874" i="10"/>
  <c r="I875" i="10"/>
  <c r="I876" i="10"/>
  <c r="I877" i="10"/>
  <c r="I878" i="10"/>
  <c r="I879" i="10"/>
  <c r="I880" i="10"/>
  <c r="I881" i="10"/>
  <c r="I882" i="10"/>
  <c r="I883" i="10"/>
  <c r="I884" i="10"/>
  <c r="I885" i="10"/>
  <c r="I886" i="10"/>
  <c r="I887" i="10"/>
  <c r="I888" i="10"/>
  <c r="I889" i="10"/>
  <c r="I890" i="10"/>
  <c r="I891" i="10"/>
  <c r="I892" i="10"/>
  <c r="I893" i="10"/>
  <c r="I894" i="10"/>
  <c r="I895" i="10"/>
  <c r="I896" i="10"/>
  <c r="I897" i="10"/>
  <c r="I898" i="10"/>
  <c r="I899" i="10"/>
  <c r="I900" i="10"/>
  <c r="I901" i="10"/>
  <c r="I902" i="10"/>
  <c r="I903" i="10"/>
  <c r="I904" i="10"/>
  <c r="I905" i="10"/>
  <c r="I906" i="10"/>
  <c r="I907" i="10"/>
  <c r="I908" i="10"/>
  <c r="I909" i="10"/>
  <c r="I910" i="10"/>
  <c r="I911" i="10"/>
  <c r="I912" i="10"/>
  <c r="I913" i="10"/>
  <c r="I914" i="10"/>
  <c r="I915" i="10"/>
  <c r="I916" i="10"/>
  <c r="I917" i="10"/>
  <c r="I918" i="10"/>
  <c r="I919" i="10"/>
  <c r="I920" i="10"/>
  <c r="I921" i="10"/>
  <c r="I922" i="10"/>
  <c r="I923" i="10"/>
  <c r="I924" i="10"/>
  <c r="I925" i="10"/>
  <c r="I926" i="10"/>
  <c r="I927" i="10"/>
  <c r="I928" i="10"/>
  <c r="I929" i="10"/>
  <c r="I930" i="10"/>
  <c r="I931" i="10"/>
  <c r="I932" i="10"/>
  <c r="I933" i="10"/>
  <c r="I934" i="10"/>
  <c r="I935" i="10"/>
  <c r="I936" i="10"/>
  <c r="I937" i="10"/>
  <c r="I938" i="10"/>
  <c r="I939" i="10"/>
  <c r="I940" i="10"/>
  <c r="I941" i="10"/>
  <c r="I942" i="10"/>
  <c r="I943" i="10"/>
  <c r="I944" i="10"/>
  <c r="I945" i="10"/>
  <c r="I946" i="10"/>
  <c r="I947" i="10"/>
  <c r="I948" i="10"/>
  <c r="I949" i="10"/>
  <c r="I950" i="10"/>
  <c r="I951" i="10"/>
  <c r="I952" i="10"/>
  <c r="I953" i="10"/>
  <c r="I954" i="10"/>
  <c r="I955" i="10"/>
  <c r="I956" i="10"/>
  <c r="I957" i="10"/>
  <c r="I958" i="10"/>
  <c r="I959" i="10"/>
  <c r="I960" i="10"/>
  <c r="I961" i="10"/>
  <c r="I962" i="10"/>
  <c r="I963" i="10"/>
  <c r="I964" i="10"/>
  <c r="I965" i="10"/>
  <c r="I966" i="10"/>
  <c r="I967" i="10"/>
  <c r="I968" i="10"/>
  <c r="I969" i="10"/>
  <c r="I970" i="10"/>
  <c r="I971" i="10"/>
  <c r="I972" i="10"/>
  <c r="I973" i="10"/>
  <c r="I974" i="10"/>
  <c r="I975" i="10"/>
  <c r="I976" i="10"/>
  <c r="I977" i="10"/>
  <c r="I978" i="10"/>
  <c r="I979" i="10"/>
  <c r="I980" i="10"/>
  <c r="I981" i="10"/>
  <c r="I982" i="10"/>
  <c r="I983" i="10"/>
  <c r="I984" i="10"/>
  <c r="I985" i="10"/>
  <c r="I986" i="10"/>
  <c r="I987" i="10"/>
  <c r="I988" i="10"/>
  <c r="I989" i="10"/>
  <c r="I990" i="10"/>
  <c r="I991" i="10"/>
  <c r="I992" i="10"/>
  <c r="I993" i="10"/>
  <c r="I994" i="10"/>
  <c r="I995" i="10"/>
  <c r="I996" i="10"/>
  <c r="I997" i="10"/>
  <c r="I998" i="10"/>
  <c r="I999" i="10"/>
  <c r="I1000" i="10"/>
  <c r="I1001" i="10"/>
  <c r="I1002" i="10"/>
  <c r="I1003" i="10"/>
  <c r="I1004" i="10"/>
  <c r="I1005" i="10"/>
  <c r="I1006" i="10"/>
  <c r="I1007" i="10"/>
  <c r="I1008" i="10"/>
  <c r="I1009" i="10"/>
  <c r="I1010" i="10"/>
  <c r="I1011" i="10"/>
  <c r="I1012" i="10"/>
  <c r="I1013" i="10"/>
  <c r="I1014" i="10"/>
  <c r="I1015" i="10"/>
  <c r="I1016" i="10"/>
  <c r="I1017" i="10"/>
  <c r="I1018" i="10"/>
  <c r="I1019" i="10"/>
  <c r="I1020" i="10"/>
  <c r="I1021" i="10"/>
  <c r="I1022" i="10"/>
  <c r="I1023" i="10"/>
  <c r="I1024" i="10"/>
  <c r="I1025" i="10"/>
  <c r="I1026" i="10"/>
  <c r="I1027" i="10"/>
  <c r="I1028" i="10"/>
  <c r="I1029" i="10"/>
  <c r="I1030" i="10"/>
  <c r="I1031" i="10"/>
  <c r="I1032" i="10"/>
  <c r="I1033" i="10"/>
  <c r="I1034" i="10"/>
  <c r="I1035" i="10"/>
  <c r="I1036" i="10"/>
  <c r="I1037" i="10"/>
  <c r="I1038" i="10"/>
  <c r="I1039" i="10"/>
  <c r="I1040" i="10"/>
  <c r="I1041" i="10"/>
  <c r="I1042" i="10"/>
  <c r="I1043" i="10"/>
  <c r="I1044" i="10"/>
  <c r="I1045" i="10"/>
  <c r="I1046" i="10"/>
  <c r="I1047" i="10"/>
  <c r="I1048" i="10"/>
  <c r="I1049" i="10"/>
  <c r="I1050" i="10"/>
  <c r="I1051" i="10"/>
  <c r="I1052" i="10"/>
  <c r="I1053" i="10"/>
  <c r="I1054" i="10"/>
  <c r="I1055" i="10"/>
  <c r="I1056" i="10"/>
  <c r="I1057" i="10"/>
  <c r="I1058" i="10"/>
  <c r="I1059" i="10"/>
  <c r="I1060" i="10"/>
  <c r="I1061" i="10"/>
  <c r="I1062" i="10"/>
  <c r="I1063" i="10"/>
  <c r="I1064" i="10"/>
  <c r="I1065" i="10"/>
  <c r="I1066" i="10"/>
  <c r="I1067" i="10"/>
  <c r="I1068" i="10"/>
  <c r="I1069" i="10"/>
  <c r="I1070" i="10"/>
  <c r="I1071" i="10"/>
  <c r="I1072" i="10"/>
  <c r="I1073" i="10"/>
  <c r="I1074" i="10"/>
  <c r="I1075" i="10"/>
  <c r="I1076" i="10"/>
  <c r="I1077" i="10"/>
  <c r="I1078" i="10"/>
  <c r="I1079" i="10"/>
  <c r="I1080" i="10"/>
  <c r="I1081" i="10"/>
  <c r="I2" i="10"/>
  <c r="H3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301" i="10"/>
  <c r="H302" i="10"/>
  <c r="H303" i="10"/>
  <c r="H304" i="10"/>
  <c r="H305" i="10"/>
  <c r="H306" i="10"/>
  <c r="H307" i="10"/>
  <c r="H308" i="10"/>
  <c r="H309" i="10"/>
  <c r="H310" i="10"/>
  <c r="H311" i="10"/>
  <c r="H312" i="10"/>
  <c r="H313" i="10"/>
  <c r="H314" i="10"/>
  <c r="H315" i="10"/>
  <c r="H316" i="10"/>
  <c r="H317" i="10"/>
  <c r="H318" i="10"/>
  <c r="H319" i="10"/>
  <c r="H320" i="10"/>
  <c r="H321" i="10"/>
  <c r="H322" i="10"/>
  <c r="H323" i="10"/>
  <c r="H324" i="10"/>
  <c r="H325" i="10"/>
  <c r="H326" i="10"/>
  <c r="H327" i="10"/>
  <c r="H328" i="10"/>
  <c r="H329" i="10"/>
  <c r="H330" i="10"/>
  <c r="H331" i="10"/>
  <c r="H332" i="10"/>
  <c r="H333" i="10"/>
  <c r="H334" i="10"/>
  <c r="H335" i="10"/>
  <c r="H336" i="10"/>
  <c r="H337" i="10"/>
  <c r="H338" i="10"/>
  <c r="H339" i="10"/>
  <c r="H340" i="10"/>
  <c r="H341" i="10"/>
  <c r="H342" i="10"/>
  <c r="H343" i="10"/>
  <c r="H344" i="10"/>
  <c r="H345" i="10"/>
  <c r="H346" i="10"/>
  <c r="H347" i="10"/>
  <c r="H348" i="10"/>
  <c r="H349" i="10"/>
  <c r="H350" i="10"/>
  <c r="H351" i="10"/>
  <c r="H352" i="10"/>
  <c r="H353" i="10"/>
  <c r="H354" i="10"/>
  <c r="H355" i="10"/>
  <c r="H356" i="10"/>
  <c r="H357" i="10"/>
  <c r="H358" i="10"/>
  <c r="H359" i="10"/>
  <c r="H360" i="10"/>
  <c r="H361" i="10"/>
  <c r="H362" i="10"/>
  <c r="H363" i="10"/>
  <c r="H364" i="10"/>
  <c r="H365" i="10"/>
  <c r="H366" i="10"/>
  <c r="H367" i="10"/>
  <c r="H368" i="10"/>
  <c r="H369" i="10"/>
  <c r="H370" i="10"/>
  <c r="H371" i="10"/>
  <c r="H372" i="10"/>
  <c r="H373" i="10"/>
  <c r="H374" i="10"/>
  <c r="H375" i="10"/>
  <c r="H376" i="10"/>
  <c r="H377" i="10"/>
  <c r="H378" i="10"/>
  <c r="H379" i="10"/>
  <c r="H380" i="10"/>
  <c r="H381" i="10"/>
  <c r="H382" i="10"/>
  <c r="H383" i="10"/>
  <c r="H384" i="10"/>
  <c r="H385" i="10"/>
  <c r="H386" i="10"/>
  <c r="H387" i="10"/>
  <c r="H388" i="10"/>
  <c r="H389" i="10"/>
  <c r="H390" i="10"/>
  <c r="H391" i="10"/>
  <c r="H392" i="10"/>
  <c r="H393" i="10"/>
  <c r="H394" i="10"/>
  <c r="H395" i="10"/>
  <c r="H396" i="10"/>
  <c r="H397" i="10"/>
  <c r="H398" i="10"/>
  <c r="H399" i="10"/>
  <c r="H400" i="10"/>
  <c r="H401" i="10"/>
  <c r="H402" i="10"/>
  <c r="H403" i="10"/>
  <c r="H404" i="10"/>
  <c r="H405" i="10"/>
  <c r="H406" i="10"/>
  <c r="H407" i="10"/>
  <c r="H408" i="10"/>
  <c r="H409" i="10"/>
  <c r="H410" i="10"/>
  <c r="H411" i="10"/>
  <c r="H412" i="10"/>
  <c r="H413" i="10"/>
  <c r="H414" i="10"/>
  <c r="H415" i="10"/>
  <c r="H416" i="10"/>
  <c r="H417" i="10"/>
  <c r="H418" i="10"/>
  <c r="H419" i="10"/>
  <c r="H420" i="10"/>
  <c r="H421" i="10"/>
  <c r="H422" i="10"/>
  <c r="H423" i="10"/>
  <c r="H424" i="10"/>
  <c r="H425" i="10"/>
  <c r="H426" i="10"/>
  <c r="H427" i="10"/>
  <c r="H428" i="10"/>
  <c r="H429" i="10"/>
  <c r="H430" i="10"/>
  <c r="H431" i="10"/>
  <c r="H432" i="10"/>
  <c r="H433" i="10"/>
  <c r="H434" i="10"/>
  <c r="H435" i="10"/>
  <c r="H436" i="10"/>
  <c r="H437" i="10"/>
  <c r="H438" i="10"/>
  <c r="H439" i="10"/>
  <c r="H440" i="10"/>
  <c r="H441" i="10"/>
  <c r="H442" i="10"/>
  <c r="H443" i="10"/>
  <c r="H444" i="10"/>
  <c r="H445" i="10"/>
  <c r="H446" i="10"/>
  <c r="H447" i="10"/>
  <c r="H448" i="10"/>
  <c r="H449" i="10"/>
  <c r="H450" i="10"/>
  <c r="H451" i="10"/>
  <c r="H452" i="10"/>
  <c r="H453" i="10"/>
  <c r="H454" i="10"/>
  <c r="H455" i="10"/>
  <c r="H456" i="10"/>
  <c r="H457" i="10"/>
  <c r="H458" i="10"/>
  <c r="H459" i="10"/>
  <c r="H460" i="10"/>
  <c r="H461" i="10"/>
  <c r="H462" i="10"/>
  <c r="H463" i="10"/>
  <c r="H464" i="10"/>
  <c r="H465" i="10"/>
  <c r="H466" i="10"/>
  <c r="H467" i="10"/>
  <c r="H468" i="10"/>
  <c r="H469" i="10"/>
  <c r="H470" i="10"/>
  <c r="H471" i="10"/>
  <c r="H472" i="10"/>
  <c r="H473" i="10"/>
  <c r="H474" i="10"/>
  <c r="H475" i="10"/>
  <c r="H476" i="10"/>
  <c r="H477" i="10"/>
  <c r="H478" i="10"/>
  <c r="H479" i="10"/>
  <c r="H480" i="10"/>
  <c r="H481" i="10"/>
  <c r="H482" i="10"/>
  <c r="H483" i="10"/>
  <c r="H484" i="10"/>
  <c r="H485" i="10"/>
  <c r="H486" i="10"/>
  <c r="H487" i="10"/>
  <c r="H488" i="10"/>
  <c r="H489" i="10"/>
  <c r="H490" i="10"/>
  <c r="H491" i="10"/>
  <c r="H492" i="10"/>
  <c r="H493" i="10"/>
  <c r="H494" i="10"/>
  <c r="H495" i="10"/>
  <c r="H496" i="10"/>
  <c r="H497" i="10"/>
  <c r="H498" i="10"/>
  <c r="H499" i="10"/>
  <c r="H500" i="10"/>
  <c r="H501" i="10"/>
  <c r="H502" i="10"/>
  <c r="H503" i="10"/>
  <c r="H504" i="10"/>
  <c r="H505" i="10"/>
  <c r="H506" i="10"/>
  <c r="H507" i="10"/>
  <c r="H508" i="10"/>
  <c r="H509" i="10"/>
  <c r="H510" i="10"/>
  <c r="H511" i="10"/>
  <c r="H512" i="10"/>
  <c r="H513" i="10"/>
  <c r="H514" i="10"/>
  <c r="H515" i="10"/>
  <c r="H516" i="10"/>
  <c r="H517" i="10"/>
  <c r="H518" i="10"/>
  <c r="H519" i="10"/>
  <c r="H520" i="10"/>
  <c r="H521" i="10"/>
  <c r="H522" i="10"/>
  <c r="H523" i="10"/>
  <c r="H524" i="10"/>
  <c r="H525" i="10"/>
  <c r="H526" i="10"/>
  <c r="H527" i="10"/>
  <c r="H528" i="10"/>
  <c r="H529" i="10"/>
  <c r="H530" i="10"/>
  <c r="H531" i="10"/>
  <c r="H532" i="10"/>
  <c r="H533" i="10"/>
  <c r="H534" i="10"/>
  <c r="H535" i="10"/>
  <c r="H536" i="10"/>
  <c r="H537" i="10"/>
  <c r="H538" i="10"/>
  <c r="H539" i="10"/>
  <c r="H540" i="10"/>
  <c r="H541" i="10"/>
  <c r="H542" i="10"/>
  <c r="H543" i="10"/>
  <c r="H544" i="10"/>
  <c r="H545" i="10"/>
  <c r="H546" i="10"/>
  <c r="H547" i="10"/>
  <c r="H548" i="10"/>
  <c r="H549" i="10"/>
  <c r="H550" i="10"/>
  <c r="H551" i="10"/>
  <c r="H552" i="10"/>
  <c r="H553" i="10"/>
  <c r="H554" i="10"/>
  <c r="H555" i="10"/>
  <c r="H556" i="10"/>
  <c r="H557" i="10"/>
  <c r="H558" i="10"/>
  <c r="H559" i="10"/>
  <c r="H560" i="10"/>
  <c r="H561" i="10"/>
  <c r="H562" i="10"/>
  <c r="H563" i="10"/>
  <c r="H564" i="10"/>
  <c r="H565" i="10"/>
  <c r="H566" i="10"/>
  <c r="H567" i="10"/>
  <c r="H568" i="10"/>
  <c r="H569" i="10"/>
  <c r="H570" i="10"/>
  <c r="H571" i="10"/>
  <c r="H572" i="10"/>
  <c r="H573" i="10"/>
  <c r="H574" i="10"/>
  <c r="H575" i="10"/>
  <c r="H576" i="10"/>
  <c r="H577" i="10"/>
  <c r="H578" i="10"/>
  <c r="H579" i="10"/>
  <c r="H580" i="10"/>
  <c r="H581" i="10"/>
  <c r="H582" i="10"/>
  <c r="H583" i="10"/>
  <c r="H584" i="10"/>
  <c r="H585" i="10"/>
  <c r="H586" i="10"/>
  <c r="H587" i="10"/>
  <c r="H588" i="10"/>
  <c r="H589" i="10"/>
  <c r="H590" i="10"/>
  <c r="H591" i="10"/>
  <c r="H592" i="10"/>
  <c r="H593" i="10"/>
  <c r="H594" i="10"/>
  <c r="H595" i="10"/>
  <c r="H596" i="10"/>
  <c r="H597" i="10"/>
  <c r="H598" i="10"/>
  <c r="H599" i="10"/>
  <c r="H600" i="10"/>
  <c r="H601" i="10"/>
  <c r="H602" i="10"/>
  <c r="H603" i="10"/>
  <c r="H604" i="10"/>
  <c r="H605" i="10"/>
  <c r="H606" i="10"/>
  <c r="H607" i="10"/>
  <c r="H608" i="10"/>
  <c r="H609" i="10"/>
  <c r="H610" i="10"/>
  <c r="H611" i="10"/>
  <c r="H612" i="10"/>
  <c r="H613" i="10"/>
  <c r="H614" i="10"/>
  <c r="H615" i="10"/>
  <c r="H616" i="10"/>
  <c r="H617" i="10"/>
  <c r="H618" i="10"/>
  <c r="H619" i="10"/>
  <c r="H620" i="10"/>
  <c r="H621" i="10"/>
  <c r="H622" i="10"/>
  <c r="H623" i="10"/>
  <c r="H624" i="10"/>
  <c r="H625" i="10"/>
  <c r="H626" i="10"/>
  <c r="H627" i="10"/>
  <c r="H628" i="10"/>
  <c r="H629" i="10"/>
  <c r="H630" i="10"/>
  <c r="H631" i="10"/>
  <c r="H632" i="10"/>
  <c r="H633" i="10"/>
  <c r="H634" i="10"/>
  <c r="H635" i="10"/>
  <c r="H636" i="10"/>
  <c r="H637" i="10"/>
  <c r="H638" i="10"/>
  <c r="H639" i="10"/>
  <c r="H640" i="10"/>
  <c r="H641" i="10"/>
  <c r="H642" i="10"/>
  <c r="H643" i="10"/>
  <c r="H644" i="10"/>
  <c r="H645" i="10"/>
  <c r="H646" i="10"/>
  <c r="H647" i="10"/>
  <c r="H648" i="10"/>
  <c r="H649" i="10"/>
  <c r="H650" i="10"/>
  <c r="H651" i="10"/>
  <c r="H652" i="10"/>
  <c r="H653" i="10"/>
  <c r="H654" i="10"/>
  <c r="H655" i="10"/>
  <c r="H656" i="10"/>
  <c r="H657" i="10"/>
  <c r="H658" i="10"/>
  <c r="H659" i="10"/>
  <c r="H660" i="10"/>
  <c r="H661" i="10"/>
  <c r="H662" i="10"/>
  <c r="H663" i="10"/>
  <c r="H664" i="10"/>
  <c r="H665" i="10"/>
  <c r="H666" i="10"/>
  <c r="H667" i="10"/>
  <c r="H668" i="10"/>
  <c r="H669" i="10"/>
  <c r="H670" i="10"/>
  <c r="H671" i="10"/>
  <c r="H672" i="10"/>
  <c r="H673" i="10"/>
  <c r="H674" i="10"/>
  <c r="H675" i="10"/>
  <c r="H676" i="10"/>
  <c r="H677" i="10"/>
  <c r="H678" i="10"/>
  <c r="H679" i="10"/>
  <c r="H680" i="10"/>
  <c r="H681" i="10"/>
  <c r="H682" i="10"/>
  <c r="H683" i="10"/>
  <c r="H684" i="10"/>
  <c r="H685" i="10"/>
  <c r="H686" i="10"/>
  <c r="H687" i="10"/>
  <c r="H688" i="10"/>
  <c r="H689" i="10"/>
  <c r="H690" i="10"/>
  <c r="H691" i="10"/>
  <c r="H692" i="10"/>
  <c r="H693" i="10"/>
  <c r="H694" i="10"/>
  <c r="H695" i="10"/>
  <c r="H696" i="10"/>
  <c r="H697" i="10"/>
  <c r="H698" i="10"/>
  <c r="H699" i="10"/>
  <c r="H700" i="10"/>
  <c r="H701" i="10"/>
  <c r="H702" i="10"/>
  <c r="H703" i="10"/>
  <c r="H704" i="10"/>
  <c r="H705" i="10"/>
  <c r="H706" i="10"/>
  <c r="H707" i="10"/>
  <c r="H708" i="10"/>
  <c r="H709" i="10"/>
  <c r="H710" i="10"/>
  <c r="H711" i="10"/>
  <c r="H712" i="10"/>
  <c r="H713" i="10"/>
  <c r="H714" i="10"/>
  <c r="H715" i="10"/>
  <c r="H716" i="10"/>
  <c r="H717" i="10"/>
  <c r="H718" i="10"/>
  <c r="H719" i="10"/>
  <c r="H720" i="10"/>
  <c r="H721" i="10"/>
  <c r="H722" i="10"/>
  <c r="H723" i="10"/>
  <c r="H724" i="10"/>
  <c r="H725" i="10"/>
  <c r="H726" i="10"/>
  <c r="H727" i="10"/>
  <c r="H728" i="10"/>
  <c r="H729" i="10"/>
  <c r="H730" i="10"/>
  <c r="H731" i="10"/>
  <c r="H732" i="10"/>
  <c r="H733" i="10"/>
  <c r="H734" i="10"/>
  <c r="H735" i="10"/>
  <c r="H736" i="10"/>
  <c r="H737" i="10"/>
  <c r="H738" i="10"/>
  <c r="H739" i="10"/>
  <c r="H740" i="10"/>
  <c r="H741" i="10"/>
  <c r="H742" i="10"/>
  <c r="H743" i="10"/>
  <c r="H744" i="10"/>
  <c r="H745" i="10"/>
  <c r="H746" i="10"/>
  <c r="H747" i="10"/>
  <c r="H748" i="10"/>
  <c r="H749" i="10"/>
  <c r="H750" i="10"/>
  <c r="H751" i="10"/>
  <c r="H752" i="10"/>
  <c r="H753" i="10"/>
  <c r="H754" i="10"/>
  <c r="H755" i="10"/>
  <c r="H756" i="10"/>
  <c r="H757" i="10"/>
  <c r="H758" i="10"/>
  <c r="H759" i="10"/>
  <c r="H760" i="10"/>
  <c r="H761" i="10"/>
  <c r="H762" i="10"/>
  <c r="H763" i="10"/>
  <c r="H764" i="10"/>
  <c r="H765" i="10"/>
  <c r="H766" i="10"/>
  <c r="H767" i="10"/>
  <c r="H768" i="10"/>
  <c r="H769" i="10"/>
  <c r="H770" i="10"/>
  <c r="H771" i="10"/>
  <c r="H772" i="10"/>
  <c r="H773" i="10"/>
  <c r="H774" i="10"/>
  <c r="H775" i="10"/>
  <c r="H776" i="10"/>
  <c r="H777" i="10"/>
  <c r="H778" i="10"/>
  <c r="H779" i="10"/>
  <c r="H780" i="10"/>
  <c r="H781" i="10"/>
  <c r="H782" i="10"/>
  <c r="H783" i="10"/>
  <c r="H784" i="10"/>
  <c r="H785" i="10"/>
  <c r="H786" i="10"/>
  <c r="H787" i="10"/>
  <c r="H788" i="10"/>
  <c r="H789" i="10"/>
  <c r="H790" i="10"/>
  <c r="H791" i="10"/>
  <c r="H792" i="10"/>
  <c r="H793" i="10"/>
  <c r="H794" i="10"/>
  <c r="H795" i="10"/>
  <c r="H796" i="10"/>
  <c r="H797" i="10"/>
  <c r="H798" i="10"/>
  <c r="H799" i="10"/>
  <c r="H800" i="10"/>
  <c r="H801" i="10"/>
  <c r="H802" i="10"/>
  <c r="H803" i="10"/>
  <c r="H804" i="10"/>
  <c r="H805" i="10"/>
  <c r="H806" i="10"/>
  <c r="H807" i="10"/>
  <c r="H808" i="10"/>
  <c r="H809" i="10"/>
  <c r="H810" i="10"/>
  <c r="H811" i="10"/>
  <c r="H812" i="10"/>
  <c r="H813" i="10"/>
  <c r="H814" i="10"/>
  <c r="H815" i="10"/>
  <c r="H816" i="10"/>
  <c r="H817" i="10"/>
  <c r="H818" i="10"/>
  <c r="H819" i="10"/>
  <c r="H820" i="10"/>
  <c r="H821" i="10"/>
  <c r="H822" i="10"/>
  <c r="H823" i="10"/>
  <c r="H824" i="10"/>
  <c r="H825" i="10"/>
  <c r="H826" i="10"/>
  <c r="H827" i="10"/>
  <c r="H828" i="10"/>
  <c r="H829" i="10"/>
  <c r="H830" i="10"/>
  <c r="H831" i="10"/>
  <c r="H832" i="10"/>
  <c r="H833" i="10"/>
  <c r="H834" i="10"/>
  <c r="H835" i="10"/>
  <c r="H836" i="10"/>
  <c r="H837" i="10"/>
  <c r="H838" i="10"/>
  <c r="H839" i="10"/>
  <c r="H840" i="10"/>
  <c r="H841" i="10"/>
  <c r="H842" i="10"/>
  <c r="H843" i="10"/>
  <c r="H844" i="10"/>
  <c r="H845" i="10"/>
  <c r="H846" i="10"/>
  <c r="H847" i="10"/>
  <c r="H848" i="10"/>
  <c r="H849" i="10"/>
  <c r="H850" i="10"/>
  <c r="H851" i="10"/>
  <c r="H852" i="10"/>
  <c r="H853" i="10"/>
  <c r="H854" i="10"/>
  <c r="H855" i="10"/>
  <c r="H856" i="10"/>
  <c r="H857" i="10"/>
  <c r="H858" i="10"/>
  <c r="H859" i="10"/>
  <c r="H860" i="10"/>
  <c r="H861" i="10"/>
  <c r="H862" i="10"/>
  <c r="H863" i="10"/>
  <c r="H864" i="10"/>
  <c r="H865" i="10"/>
  <c r="H866" i="10"/>
  <c r="H867" i="10"/>
  <c r="H868" i="10"/>
  <c r="H869" i="10"/>
  <c r="H870" i="10"/>
  <c r="H871" i="10"/>
  <c r="H872" i="10"/>
  <c r="H873" i="10"/>
  <c r="H874" i="10"/>
  <c r="H875" i="10"/>
  <c r="H876" i="10"/>
  <c r="H877" i="10"/>
  <c r="H878" i="10"/>
  <c r="H879" i="10"/>
  <c r="H880" i="10"/>
  <c r="H881" i="10"/>
  <c r="H882" i="10"/>
  <c r="H883" i="10"/>
  <c r="H884" i="10"/>
  <c r="H885" i="10"/>
  <c r="H886" i="10"/>
  <c r="H887" i="10"/>
  <c r="H888" i="10"/>
  <c r="H889" i="10"/>
  <c r="H890" i="10"/>
  <c r="H891" i="10"/>
  <c r="H892" i="10"/>
  <c r="H893" i="10"/>
  <c r="H894" i="10"/>
  <c r="H895" i="10"/>
  <c r="H896" i="10"/>
  <c r="H897" i="10"/>
  <c r="H898" i="10"/>
  <c r="H899" i="10"/>
  <c r="H900" i="10"/>
  <c r="H901" i="10"/>
  <c r="H902" i="10"/>
  <c r="H903" i="10"/>
  <c r="H904" i="10"/>
  <c r="H905" i="10"/>
  <c r="H906" i="10"/>
  <c r="H907" i="10"/>
  <c r="H908" i="10"/>
  <c r="H909" i="10"/>
  <c r="H910" i="10"/>
  <c r="H911" i="10"/>
  <c r="H912" i="10"/>
  <c r="H913" i="10"/>
  <c r="H914" i="10"/>
  <c r="H915" i="10"/>
  <c r="H916" i="10"/>
  <c r="H917" i="10"/>
  <c r="H918" i="10"/>
  <c r="H919" i="10"/>
  <c r="H920" i="10"/>
  <c r="H921" i="10"/>
  <c r="H922" i="10"/>
  <c r="H923" i="10"/>
  <c r="H924" i="10"/>
  <c r="H925" i="10"/>
  <c r="H926" i="10"/>
  <c r="H927" i="10"/>
  <c r="H928" i="10"/>
  <c r="H929" i="10"/>
  <c r="H930" i="10"/>
  <c r="H931" i="10"/>
  <c r="H932" i="10"/>
  <c r="H933" i="10"/>
  <c r="H934" i="10"/>
  <c r="H935" i="10"/>
  <c r="H936" i="10"/>
  <c r="H937" i="10"/>
  <c r="H938" i="10"/>
  <c r="H939" i="10"/>
  <c r="H940" i="10"/>
  <c r="H941" i="10"/>
  <c r="H942" i="10"/>
  <c r="H943" i="10"/>
  <c r="H944" i="10"/>
  <c r="H945" i="10"/>
  <c r="H946" i="10"/>
  <c r="H947" i="10"/>
  <c r="H948" i="10"/>
  <c r="H949" i="10"/>
  <c r="H950" i="10"/>
  <c r="H951" i="10"/>
  <c r="H952" i="10"/>
  <c r="H953" i="10"/>
  <c r="H954" i="10"/>
  <c r="H955" i="10"/>
  <c r="H956" i="10"/>
  <c r="H957" i="10"/>
  <c r="H958" i="10"/>
  <c r="H959" i="10"/>
  <c r="H960" i="10"/>
  <c r="H961" i="10"/>
  <c r="H962" i="10"/>
  <c r="H963" i="10"/>
  <c r="H964" i="10"/>
  <c r="H965" i="10"/>
  <c r="H966" i="10"/>
  <c r="H967" i="10"/>
  <c r="H968" i="10"/>
  <c r="H969" i="10"/>
  <c r="H970" i="10"/>
  <c r="H971" i="10"/>
  <c r="H972" i="10"/>
  <c r="H973" i="10"/>
  <c r="H974" i="10"/>
  <c r="H975" i="10"/>
  <c r="H976" i="10"/>
  <c r="H977" i="10"/>
  <c r="H978" i="10"/>
  <c r="H979" i="10"/>
  <c r="H980" i="10"/>
  <c r="H981" i="10"/>
  <c r="H982" i="10"/>
  <c r="H983" i="10"/>
  <c r="H984" i="10"/>
  <c r="H985" i="10"/>
  <c r="H986" i="10"/>
  <c r="H987" i="10"/>
  <c r="H988" i="10"/>
  <c r="H989" i="10"/>
  <c r="H990" i="10"/>
  <c r="H991" i="10"/>
  <c r="H992" i="10"/>
  <c r="H993" i="10"/>
  <c r="H994" i="10"/>
  <c r="H995" i="10"/>
  <c r="H996" i="10"/>
  <c r="H997" i="10"/>
  <c r="H998" i="10"/>
  <c r="H999" i="10"/>
  <c r="H1000" i="10"/>
  <c r="H1001" i="10"/>
  <c r="H1002" i="10"/>
  <c r="H1003" i="10"/>
  <c r="H1004" i="10"/>
  <c r="H1005" i="10"/>
  <c r="H1006" i="10"/>
  <c r="H1007" i="10"/>
  <c r="H1008" i="10"/>
  <c r="H1009" i="10"/>
  <c r="H1010" i="10"/>
  <c r="H1011" i="10"/>
  <c r="H1012" i="10"/>
  <c r="H1013" i="10"/>
  <c r="H1014" i="10"/>
  <c r="H1015" i="10"/>
  <c r="H1016" i="10"/>
  <c r="H1017" i="10"/>
  <c r="H1018" i="10"/>
  <c r="H1019" i="10"/>
  <c r="H1020" i="10"/>
  <c r="H1021" i="10"/>
  <c r="H1022" i="10"/>
  <c r="H1023" i="10"/>
  <c r="H1024" i="10"/>
  <c r="H1025" i="10"/>
  <c r="H1026" i="10"/>
  <c r="H1027" i="10"/>
  <c r="H1028" i="10"/>
  <c r="H1029" i="10"/>
  <c r="H1030" i="10"/>
  <c r="H1031" i="10"/>
  <c r="H1032" i="10"/>
  <c r="H1033" i="10"/>
  <c r="H1034" i="10"/>
  <c r="H1035" i="10"/>
  <c r="H1036" i="10"/>
  <c r="H1037" i="10"/>
  <c r="H1038" i="10"/>
  <c r="H1039" i="10"/>
  <c r="H1040" i="10"/>
  <c r="H1041" i="10"/>
  <c r="H1042" i="10"/>
  <c r="H1043" i="10"/>
  <c r="H1044" i="10"/>
  <c r="H1045" i="10"/>
  <c r="H1046" i="10"/>
  <c r="H1047" i="10"/>
  <c r="H1048" i="10"/>
  <c r="H1049" i="10"/>
  <c r="H1050" i="10"/>
  <c r="H1051" i="10"/>
  <c r="H1052" i="10"/>
  <c r="H1053" i="10"/>
  <c r="H1054" i="10"/>
  <c r="H1055" i="10"/>
  <c r="H1056" i="10"/>
  <c r="H1057" i="10"/>
  <c r="H1058" i="10"/>
  <c r="H1059" i="10"/>
  <c r="H1060" i="10"/>
  <c r="H1061" i="10"/>
  <c r="H1062" i="10"/>
  <c r="H1063" i="10"/>
  <c r="H1064" i="10"/>
  <c r="H1065" i="10"/>
  <c r="H1066" i="10"/>
  <c r="H1067" i="10"/>
  <c r="H1068" i="10"/>
  <c r="H1069" i="10"/>
  <c r="H1070" i="10"/>
  <c r="H1071" i="10"/>
  <c r="H1072" i="10"/>
  <c r="H1073" i="10"/>
  <c r="H1074" i="10"/>
  <c r="H1075" i="10"/>
  <c r="H1076" i="10"/>
  <c r="H1077" i="10"/>
  <c r="H1078" i="10"/>
  <c r="H1079" i="10"/>
  <c r="H1080" i="10"/>
  <c r="H1081" i="10"/>
  <c r="H1082" i="10"/>
  <c r="H1083" i="10"/>
  <c r="H1084" i="10"/>
  <c r="H1085" i="10"/>
  <c r="H1086" i="10"/>
  <c r="H1087" i="10"/>
  <c r="H1088" i="10"/>
  <c r="H1089" i="10"/>
  <c r="H1090" i="10"/>
  <c r="H1091" i="10"/>
  <c r="H1092" i="10"/>
  <c r="H1093" i="10"/>
  <c r="H1094" i="10"/>
  <c r="H1095" i="10"/>
  <c r="H1096" i="10"/>
  <c r="H1097" i="10"/>
  <c r="H1098" i="10"/>
  <c r="H1099" i="10"/>
  <c r="H1100" i="10"/>
  <c r="H1101" i="10"/>
  <c r="H1102" i="10"/>
  <c r="H1103" i="10"/>
  <c r="H1104" i="10"/>
  <c r="H1105" i="10"/>
  <c r="H1106" i="10"/>
  <c r="H1107" i="10"/>
  <c r="H1108" i="10"/>
  <c r="H1109" i="10"/>
  <c r="H1110" i="10"/>
  <c r="H1111" i="10"/>
  <c r="H1112" i="10"/>
  <c r="H1113" i="10"/>
  <c r="H1114" i="10"/>
  <c r="H1115" i="10"/>
  <c r="H1116" i="10"/>
  <c r="H1117" i="10"/>
  <c r="H1118" i="10"/>
  <c r="H1119" i="10"/>
  <c r="H1120" i="10"/>
  <c r="H1121" i="10"/>
  <c r="H1122" i="10"/>
  <c r="H1123" i="10"/>
  <c r="H1124" i="10"/>
  <c r="H1125" i="10"/>
  <c r="H1126" i="10"/>
  <c r="H1127" i="10"/>
  <c r="H1128" i="10"/>
  <c r="H1129" i="10"/>
  <c r="H1130" i="10"/>
  <c r="H1131" i="10"/>
  <c r="H1132" i="10"/>
  <c r="H1133" i="10"/>
  <c r="H1134" i="10"/>
  <c r="H1135" i="10"/>
  <c r="H1136" i="10"/>
  <c r="H1137" i="10"/>
  <c r="H1138" i="10"/>
  <c r="H1139" i="10"/>
  <c r="H1140" i="10"/>
  <c r="H1141" i="10"/>
  <c r="H1142" i="10"/>
  <c r="H1143" i="10"/>
  <c r="H1144" i="10"/>
  <c r="H1145" i="10"/>
  <c r="H1146" i="10"/>
  <c r="H1147" i="10"/>
  <c r="H1148" i="10"/>
  <c r="H1149" i="10"/>
  <c r="H1150" i="10"/>
  <c r="H1151" i="10"/>
  <c r="H1152" i="10"/>
  <c r="H1153" i="10"/>
  <c r="H1154" i="10"/>
  <c r="H1155" i="10"/>
  <c r="H1156" i="10"/>
  <c r="H1157" i="10"/>
  <c r="H1158" i="10"/>
  <c r="H1159" i="10"/>
  <c r="H1160" i="10"/>
  <c r="H1161" i="10"/>
  <c r="H1162" i="10"/>
  <c r="H1163" i="10"/>
  <c r="H1164" i="10"/>
  <c r="H1165" i="10"/>
  <c r="H1166" i="10"/>
  <c r="H1167" i="10"/>
  <c r="H1168" i="10"/>
  <c r="H1169" i="10"/>
  <c r="H1170" i="10"/>
  <c r="H1171" i="10"/>
  <c r="H1172" i="10"/>
  <c r="H1173" i="10"/>
  <c r="H1174" i="10"/>
  <c r="H1175" i="10"/>
  <c r="H1176" i="10"/>
  <c r="H1177" i="10"/>
  <c r="H1178" i="10"/>
  <c r="H1179" i="10"/>
  <c r="H1180" i="10"/>
  <c r="H1181" i="10"/>
  <c r="H1182" i="10"/>
  <c r="H1183" i="10"/>
  <c r="H1184" i="10"/>
  <c r="H1185" i="10"/>
  <c r="H1186" i="10"/>
  <c r="H1187" i="10"/>
  <c r="H1188" i="10"/>
  <c r="H1189" i="10"/>
  <c r="H1190" i="10"/>
  <c r="H1191" i="10"/>
  <c r="H1192" i="10"/>
  <c r="H1193" i="10"/>
  <c r="H1194" i="10"/>
  <c r="H1195" i="10"/>
  <c r="H1196" i="10"/>
  <c r="H1197" i="10"/>
  <c r="H1198" i="10"/>
  <c r="H1199" i="10"/>
  <c r="H1200" i="10"/>
  <c r="H1201" i="10"/>
  <c r="H1202" i="10"/>
  <c r="H1203" i="10"/>
  <c r="H1204" i="10"/>
  <c r="H1205" i="10"/>
  <c r="H1206" i="10"/>
  <c r="H1207" i="10"/>
  <c r="H1208" i="10"/>
  <c r="H1209" i="10"/>
  <c r="H1210" i="10"/>
  <c r="H1211" i="10"/>
  <c r="H1212" i="10"/>
  <c r="H1213" i="10"/>
  <c r="H1214" i="10"/>
  <c r="H1215" i="10"/>
  <c r="H1216" i="10"/>
  <c r="H1217" i="10"/>
  <c r="H1218" i="10"/>
  <c r="H1219" i="10"/>
  <c r="H1220" i="10"/>
  <c r="H1221" i="10"/>
  <c r="H1222" i="10"/>
  <c r="H1223" i="10"/>
  <c r="H1224" i="10"/>
  <c r="H1225" i="10"/>
  <c r="H1226" i="10"/>
  <c r="H1227" i="10"/>
  <c r="H1228" i="10"/>
  <c r="H1229" i="10"/>
  <c r="H1230" i="10"/>
  <c r="H1231" i="10"/>
  <c r="H1232" i="10"/>
  <c r="H1233" i="10"/>
  <c r="H1234" i="10"/>
  <c r="H1235" i="10"/>
  <c r="H1236" i="10"/>
  <c r="H1237" i="10"/>
  <c r="H1238" i="10"/>
  <c r="H1239" i="10"/>
  <c r="H1240" i="10"/>
  <c r="H1241" i="10"/>
  <c r="H1242" i="10"/>
  <c r="H1243" i="10"/>
  <c r="H1244" i="10"/>
  <c r="H1245" i="10"/>
  <c r="H1246" i="10"/>
  <c r="H1247" i="10"/>
  <c r="H1248" i="10"/>
  <c r="H1249" i="10"/>
  <c r="H1250" i="10"/>
  <c r="H1251" i="10"/>
  <c r="H1252" i="10"/>
  <c r="H1253" i="10"/>
  <c r="H1254" i="10"/>
  <c r="H1255" i="10"/>
  <c r="H1256" i="10"/>
  <c r="H1257" i="10"/>
  <c r="H1258" i="10"/>
  <c r="H1259" i="10"/>
  <c r="H1260" i="10"/>
  <c r="H1261" i="10"/>
  <c r="H1262" i="10"/>
  <c r="H1263" i="10"/>
  <c r="H1264" i="10"/>
  <c r="H1265" i="10"/>
  <c r="H1266" i="10"/>
  <c r="H1267" i="10"/>
  <c r="H1268" i="10"/>
  <c r="H1269" i="10"/>
  <c r="H1270" i="10"/>
  <c r="H1271" i="10"/>
  <c r="H1272" i="10"/>
  <c r="H1273" i="10"/>
  <c r="H1274" i="10"/>
  <c r="H1275" i="10"/>
  <c r="H1276" i="10"/>
  <c r="H1277" i="10"/>
  <c r="H1278" i="10"/>
  <c r="H1279" i="10"/>
  <c r="H1280" i="10"/>
  <c r="H1281" i="10"/>
  <c r="H1282" i="10"/>
  <c r="H1283" i="10"/>
  <c r="H1284" i="10"/>
  <c r="H1285" i="10"/>
  <c r="H1286" i="10"/>
  <c r="H1287" i="10"/>
  <c r="H1288" i="10"/>
  <c r="H1289" i="10"/>
  <c r="H1290" i="10"/>
  <c r="H1291" i="10"/>
  <c r="H1292" i="10"/>
  <c r="H1293" i="10"/>
  <c r="H1294" i="10"/>
  <c r="H1295" i="10"/>
  <c r="H1296" i="10"/>
  <c r="H1297" i="10"/>
  <c r="H1298" i="10"/>
  <c r="H1299" i="10"/>
  <c r="H1300" i="10"/>
  <c r="H1301" i="10"/>
  <c r="H1302" i="10"/>
  <c r="H1303" i="10"/>
  <c r="H1304" i="10"/>
  <c r="H1305" i="10"/>
  <c r="H1306" i="10"/>
  <c r="H1307" i="10"/>
  <c r="H1308" i="10"/>
  <c r="H1309" i="10"/>
  <c r="H1310" i="10"/>
  <c r="H1311" i="10"/>
  <c r="H1312" i="10"/>
  <c r="H1313" i="10"/>
  <c r="H1314" i="10"/>
  <c r="H1315" i="10"/>
  <c r="H1316" i="10"/>
  <c r="H1317" i="10"/>
  <c r="H1318" i="10"/>
  <c r="H1319" i="10"/>
  <c r="H1320" i="10"/>
  <c r="H1321" i="10"/>
  <c r="H1322" i="10"/>
  <c r="H1323" i="10"/>
  <c r="H1324" i="10"/>
  <c r="H1325" i="10"/>
  <c r="H1326" i="10"/>
  <c r="H1327" i="10"/>
  <c r="H1328" i="10"/>
  <c r="H1329" i="10"/>
  <c r="H1330" i="10"/>
  <c r="H1331" i="10"/>
  <c r="H1332" i="10"/>
  <c r="H1333" i="10"/>
  <c r="H1334" i="10"/>
  <c r="H1335" i="10"/>
  <c r="H1336" i="10"/>
  <c r="H1337" i="10"/>
  <c r="H1338" i="10"/>
  <c r="H1339" i="10"/>
  <c r="H1340" i="10"/>
  <c r="H1341" i="10"/>
  <c r="H1342" i="10"/>
  <c r="H1343" i="10"/>
  <c r="H1344" i="10"/>
  <c r="H1345" i="10"/>
  <c r="H1346" i="10"/>
  <c r="H1347" i="10"/>
  <c r="H1348" i="10"/>
  <c r="H1349" i="10"/>
  <c r="H1350" i="10"/>
  <c r="H1351" i="10"/>
  <c r="H1352" i="10"/>
  <c r="H1353" i="10"/>
  <c r="H1354" i="10"/>
  <c r="H1355" i="10"/>
  <c r="H1356" i="10"/>
  <c r="H1357" i="10"/>
  <c r="H1358" i="10"/>
  <c r="H1359" i="10"/>
  <c r="H1360" i="10"/>
  <c r="H1361" i="10"/>
  <c r="H1362" i="10"/>
  <c r="H1363" i="10"/>
  <c r="H1364" i="10"/>
  <c r="H1365" i="10"/>
  <c r="H1366" i="10"/>
  <c r="H1367" i="10"/>
  <c r="H1368" i="10"/>
  <c r="H1369" i="10"/>
  <c r="H1370" i="10"/>
  <c r="H1371" i="10"/>
  <c r="H1372" i="10"/>
  <c r="H1373" i="10"/>
  <c r="H1374" i="10"/>
  <c r="H1375" i="10"/>
  <c r="H1376" i="10"/>
  <c r="H1377" i="10"/>
  <c r="H1378" i="10"/>
  <c r="H1379" i="10"/>
  <c r="H1380" i="10"/>
  <c r="H1381" i="10"/>
  <c r="H1382" i="10"/>
  <c r="H1383" i="10"/>
  <c r="H1384" i="10"/>
  <c r="H1385" i="10"/>
  <c r="H1386" i="10"/>
  <c r="H1387" i="10"/>
  <c r="H1388" i="10"/>
  <c r="H1389" i="10"/>
  <c r="H1390" i="10"/>
  <c r="H1391" i="10"/>
  <c r="H1392" i="10"/>
  <c r="H1393" i="10"/>
  <c r="H1394" i="10"/>
  <c r="H1395" i="10"/>
  <c r="H1396" i="10"/>
  <c r="H1397" i="10"/>
  <c r="H1398" i="10"/>
  <c r="H1399" i="10"/>
  <c r="H1400" i="10"/>
  <c r="H1401" i="10"/>
  <c r="H1402" i="10"/>
  <c r="H1403" i="10"/>
  <c r="H1404" i="10"/>
  <c r="H1405" i="10"/>
  <c r="H1406" i="10"/>
  <c r="H1407" i="10"/>
  <c r="H1408" i="10"/>
  <c r="H1409" i="10"/>
  <c r="H1410" i="10"/>
  <c r="H1411" i="10"/>
  <c r="H1412" i="10"/>
  <c r="H1413" i="10"/>
  <c r="H1414" i="10"/>
  <c r="H1415" i="10"/>
  <c r="H1416" i="10"/>
  <c r="H1417" i="10"/>
  <c r="H1418" i="10"/>
  <c r="H1419" i="10"/>
  <c r="H1420" i="10"/>
  <c r="H1421" i="10"/>
  <c r="H1422" i="10"/>
  <c r="H1423" i="10"/>
  <c r="H1424" i="10"/>
  <c r="H1425" i="10"/>
  <c r="H1426" i="10"/>
  <c r="H1427" i="10"/>
  <c r="H1428" i="10"/>
  <c r="H1429" i="10"/>
  <c r="H1430" i="10"/>
  <c r="H1431" i="10"/>
  <c r="H1432" i="10"/>
  <c r="H1433" i="10"/>
  <c r="H1434" i="10"/>
  <c r="H1435" i="10"/>
  <c r="H1436" i="10"/>
  <c r="H1437" i="10"/>
  <c r="H1438" i="10"/>
  <c r="H1439" i="10"/>
  <c r="H1440" i="10"/>
  <c r="H1441" i="10"/>
  <c r="H1442" i="10"/>
  <c r="H1443" i="10"/>
  <c r="H1444" i="10"/>
  <c r="H1445" i="10"/>
  <c r="H1446" i="10"/>
  <c r="H1447" i="10"/>
  <c r="H1448" i="10"/>
  <c r="H1449" i="10"/>
  <c r="H1450" i="10"/>
  <c r="H1451" i="10"/>
  <c r="H1452" i="10"/>
  <c r="H1453" i="10"/>
  <c r="H1454" i="10"/>
  <c r="H1455" i="10"/>
  <c r="H1456" i="10"/>
  <c r="H1457" i="10"/>
  <c r="H1458" i="10"/>
  <c r="H1459" i="10"/>
  <c r="H1460" i="10"/>
  <c r="H1461" i="10"/>
  <c r="H1462" i="10"/>
  <c r="H1463" i="10"/>
  <c r="H1464" i="10"/>
  <c r="H1465" i="10"/>
  <c r="H1466" i="10"/>
  <c r="H1467" i="10"/>
  <c r="H1468" i="10"/>
  <c r="H1469" i="10"/>
  <c r="H1470" i="10"/>
  <c r="H1471" i="10"/>
  <c r="H1472" i="10"/>
  <c r="H1473" i="10"/>
  <c r="H1474" i="10"/>
  <c r="H1475" i="10"/>
  <c r="H1476" i="10"/>
  <c r="H1477" i="10"/>
  <c r="H1478" i="10"/>
  <c r="H1479" i="10"/>
  <c r="H1480" i="10"/>
  <c r="H1481" i="10"/>
  <c r="H1482" i="10"/>
  <c r="H1483" i="10"/>
  <c r="H1484" i="10"/>
  <c r="H1485" i="10"/>
  <c r="H1486" i="10"/>
  <c r="H1487" i="10"/>
  <c r="H1488" i="10"/>
  <c r="H1489" i="10"/>
  <c r="H1490" i="10"/>
  <c r="H1491" i="10"/>
  <c r="H1492" i="10"/>
  <c r="H1493" i="10"/>
  <c r="H1494" i="10"/>
  <c r="H1495" i="10"/>
  <c r="H1496" i="10"/>
  <c r="H1497" i="10"/>
  <c r="H1498" i="10"/>
  <c r="H1499" i="10"/>
  <c r="H1500" i="10"/>
  <c r="H1501" i="10"/>
  <c r="H1502" i="10"/>
  <c r="H1503" i="10"/>
  <c r="H1504" i="10"/>
  <c r="H1505" i="10"/>
  <c r="H1506" i="10"/>
  <c r="H1507" i="10"/>
  <c r="H1508" i="10"/>
  <c r="H1509" i="10"/>
  <c r="H1510" i="10"/>
  <c r="H1511" i="10"/>
  <c r="H1512" i="10"/>
  <c r="H1513" i="10"/>
  <c r="H1514" i="10"/>
  <c r="H1515" i="10"/>
  <c r="H1516" i="10"/>
  <c r="H1517" i="10"/>
  <c r="H1518" i="10"/>
  <c r="H1519" i="10"/>
  <c r="H1520" i="10"/>
  <c r="H1521" i="10"/>
  <c r="H1522" i="10"/>
  <c r="H1523" i="10"/>
  <c r="H1524" i="10"/>
  <c r="H1525" i="10"/>
  <c r="H1526" i="10"/>
  <c r="H1527" i="10"/>
  <c r="H1528" i="10"/>
  <c r="H1529" i="10"/>
  <c r="H1530" i="10"/>
  <c r="H1531" i="10"/>
  <c r="H1532" i="10"/>
  <c r="H1533" i="10"/>
  <c r="H1534" i="10"/>
  <c r="H1535" i="10"/>
  <c r="H1536" i="10"/>
  <c r="H1537" i="10"/>
  <c r="H1538" i="10"/>
  <c r="H1539" i="10"/>
  <c r="H1540" i="10"/>
  <c r="H1541" i="10"/>
  <c r="H1542" i="10"/>
  <c r="H1543" i="10"/>
  <c r="H1544" i="10"/>
  <c r="H1545" i="10"/>
  <c r="H1546" i="10"/>
  <c r="H1547" i="10"/>
  <c r="H1548" i="10"/>
  <c r="H2" i="10"/>
  <c r="G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G244" i="10"/>
  <c r="G245" i="10"/>
  <c r="G246" i="10"/>
  <c r="G247" i="10"/>
  <c r="G248" i="10"/>
  <c r="G249" i="10"/>
  <c r="G250" i="10"/>
  <c r="G251" i="10"/>
  <c r="G252" i="10"/>
  <c r="G253" i="10"/>
  <c r="G254" i="10"/>
  <c r="G255" i="10"/>
  <c r="G256" i="10"/>
  <c r="G257" i="10"/>
  <c r="G258" i="10"/>
  <c r="G259" i="10"/>
  <c r="G260" i="10"/>
  <c r="G261" i="10"/>
  <c r="G262" i="10"/>
  <c r="G263" i="10"/>
  <c r="G264" i="10"/>
  <c r="G265" i="10"/>
  <c r="G266" i="10"/>
  <c r="G267" i="10"/>
  <c r="G268" i="10"/>
  <c r="G269" i="10"/>
  <c r="G270" i="10"/>
  <c r="G271" i="10"/>
  <c r="G272" i="10"/>
  <c r="G273" i="10"/>
  <c r="G274" i="10"/>
  <c r="G275" i="10"/>
  <c r="G276" i="10"/>
  <c r="G277" i="10"/>
  <c r="G278" i="10"/>
  <c r="G279" i="10"/>
  <c r="G280" i="10"/>
  <c r="G281" i="10"/>
  <c r="G282" i="10"/>
  <c r="G283" i="10"/>
  <c r="G284" i="10"/>
  <c r="G285" i="10"/>
  <c r="G286" i="10"/>
  <c r="G287" i="10"/>
  <c r="G288" i="10"/>
  <c r="G289" i="10"/>
  <c r="G290" i="10"/>
  <c r="G291" i="10"/>
  <c r="G292" i="10"/>
  <c r="G293" i="10"/>
  <c r="G294" i="10"/>
  <c r="G295" i="10"/>
  <c r="G296" i="10"/>
  <c r="G297" i="10"/>
  <c r="G298" i="10"/>
  <c r="G299" i="10"/>
  <c r="G300" i="10"/>
  <c r="G301" i="10"/>
  <c r="G302" i="10"/>
  <c r="G303" i="10"/>
  <c r="G304" i="10"/>
  <c r="G305" i="10"/>
  <c r="G306" i="10"/>
  <c r="G307" i="10"/>
  <c r="G308" i="10"/>
  <c r="G309" i="10"/>
  <c r="G310" i="10"/>
  <c r="G311" i="10"/>
  <c r="G312" i="10"/>
  <c r="G313" i="10"/>
  <c r="G314" i="10"/>
  <c r="G315" i="10"/>
  <c r="G316" i="10"/>
  <c r="G317" i="10"/>
  <c r="G318" i="10"/>
  <c r="G319" i="10"/>
  <c r="G320" i="10"/>
  <c r="G321" i="10"/>
  <c r="G322" i="10"/>
  <c r="G323" i="10"/>
  <c r="G324" i="10"/>
  <c r="G325" i="10"/>
  <c r="G326" i="10"/>
  <c r="G327" i="10"/>
  <c r="G328" i="10"/>
  <c r="G329" i="10"/>
  <c r="G330" i="10"/>
  <c r="G331" i="10"/>
  <c r="G332" i="10"/>
  <c r="G333" i="10"/>
  <c r="G334" i="10"/>
  <c r="G335" i="10"/>
  <c r="G336" i="10"/>
  <c r="G337" i="10"/>
  <c r="G338" i="10"/>
  <c r="G339" i="10"/>
  <c r="G340" i="10"/>
  <c r="G341" i="10"/>
  <c r="G342" i="10"/>
  <c r="G343" i="10"/>
  <c r="G344" i="10"/>
  <c r="G345" i="10"/>
  <c r="G346" i="10"/>
  <c r="G347" i="10"/>
  <c r="G348" i="10"/>
  <c r="G349" i="10"/>
  <c r="G350" i="10"/>
  <c r="G351" i="10"/>
  <c r="G352" i="10"/>
  <c r="G353" i="10"/>
  <c r="G354" i="10"/>
  <c r="G355" i="10"/>
  <c r="G356" i="10"/>
  <c r="G357" i="10"/>
  <c r="G358" i="10"/>
  <c r="G359" i="10"/>
  <c r="G360" i="10"/>
  <c r="G361" i="10"/>
  <c r="G362" i="10"/>
  <c r="G363" i="10"/>
  <c r="G364" i="10"/>
  <c r="G365" i="10"/>
  <c r="G366" i="10"/>
  <c r="G367" i="10"/>
  <c r="G368" i="10"/>
  <c r="G369" i="10"/>
  <c r="G370" i="10"/>
  <c r="G371" i="10"/>
  <c r="G372" i="10"/>
  <c r="G373" i="10"/>
  <c r="G374" i="10"/>
  <c r="G375" i="10"/>
  <c r="G376" i="10"/>
  <c r="G377" i="10"/>
  <c r="G378" i="10"/>
  <c r="G379" i="10"/>
  <c r="G380" i="10"/>
  <c r="G381" i="10"/>
  <c r="G382" i="10"/>
  <c r="G383" i="10"/>
  <c r="G384" i="10"/>
  <c r="G385" i="10"/>
  <c r="G386" i="10"/>
  <c r="G387" i="10"/>
  <c r="G388" i="10"/>
  <c r="G389" i="10"/>
  <c r="G390" i="10"/>
  <c r="G391" i="10"/>
  <c r="G392" i="10"/>
  <c r="G393" i="10"/>
  <c r="G394" i="10"/>
  <c r="G395" i="10"/>
  <c r="G396" i="10"/>
  <c r="G397" i="10"/>
  <c r="G398" i="10"/>
  <c r="G399" i="10"/>
  <c r="G400" i="10"/>
  <c r="G401" i="10"/>
  <c r="G402" i="10"/>
  <c r="G403" i="10"/>
  <c r="G404" i="10"/>
  <c r="G405" i="10"/>
  <c r="G406" i="10"/>
  <c r="G407" i="10"/>
  <c r="G408" i="10"/>
  <c r="G409" i="10"/>
  <c r="G410" i="10"/>
  <c r="G411" i="10"/>
  <c r="G412" i="10"/>
  <c r="G413" i="10"/>
  <c r="G414" i="10"/>
  <c r="G415" i="10"/>
  <c r="G416" i="10"/>
  <c r="G417" i="10"/>
  <c r="G418" i="10"/>
  <c r="G419" i="10"/>
  <c r="G420" i="10"/>
  <c r="G421" i="10"/>
  <c r="G422" i="10"/>
  <c r="G423" i="10"/>
  <c r="G424" i="10"/>
  <c r="G425" i="10"/>
  <c r="G426" i="10"/>
  <c r="G427" i="10"/>
  <c r="G428" i="10"/>
  <c r="G429" i="10"/>
  <c r="G430" i="10"/>
  <c r="G431" i="10"/>
  <c r="G432" i="10"/>
  <c r="G433" i="10"/>
  <c r="G434" i="10"/>
  <c r="G435" i="10"/>
  <c r="G436" i="10"/>
  <c r="G437" i="10"/>
  <c r="G438" i="10"/>
  <c r="G439" i="10"/>
  <c r="G440" i="10"/>
  <c r="G441" i="10"/>
  <c r="G442" i="10"/>
  <c r="G443" i="10"/>
  <c r="G444" i="10"/>
  <c r="G445" i="10"/>
  <c r="G446" i="10"/>
  <c r="G447" i="10"/>
  <c r="G448" i="10"/>
  <c r="G449" i="10"/>
  <c r="G450" i="10"/>
  <c r="G451" i="10"/>
  <c r="G452" i="10"/>
  <c r="G453" i="10"/>
  <c r="G454" i="10"/>
  <c r="G455" i="10"/>
  <c r="G456" i="10"/>
  <c r="G457" i="10"/>
  <c r="G458" i="10"/>
  <c r="G459" i="10"/>
  <c r="G460" i="10"/>
  <c r="G461" i="10"/>
  <c r="G462" i="10"/>
  <c r="G463" i="10"/>
  <c r="G464" i="10"/>
  <c r="G465" i="10"/>
  <c r="G466" i="10"/>
  <c r="G467" i="10"/>
  <c r="G468" i="10"/>
  <c r="G469" i="10"/>
  <c r="G470" i="10"/>
  <c r="G471" i="10"/>
  <c r="G472" i="10"/>
  <c r="G473" i="10"/>
  <c r="G474" i="10"/>
  <c r="G475" i="10"/>
  <c r="G476" i="10"/>
  <c r="G477" i="10"/>
  <c r="G478" i="10"/>
  <c r="G479" i="10"/>
  <c r="G480" i="10"/>
  <c r="G481" i="10"/>
  <c r="G482" i="10"/>
  <c r="G483" i="10"/>
  <c r="G484" i="10"/>
  <c r="G485" i="10"/>
  <c r="G486" i="10"/>
  <c r="G487" i="10"/>
  <c r="G488" i="10"/>
  <c r="G489" i="10"/>
  <c r="G490" i="10"/>
  <c r="G491" i="10"/>
  <c r="G492" i="10"/>
  <c r="G493" i="10"/>
  <c r="G494" i="10"/>
  <c r="G495" i="10"/>
  <c r="G496" i="10"/>
  <c r="G497" i="10"/>
  <c r="G498" i="10"/>
  <c r="G499" i="10"/>
  <c r="G500" i="10"/>
  <c r="G501" i="10"/>
  <c r="G502" i="10"/>
  <c r="G503" i="10"/>
  <c r="G504" i="10"/>
  <c r="G505" i="10"/>
  <c r="G506" i="10"/>
  <c r="G507" i="10"/>
  <c r="G508" i="10"/>
  <c r="G509" i="10"/>
  <c r="G510" i="10"/>
  <c r="G511" i="10"/>
  <c r="G512" i="10"/>
  <c r="G513" i="10"/>
  <c r="G514" i="10"/>
  <c r="G515" i="10"/>
  <c r="G516" i="10"/>
  <c r="G517" i="10"/>
  <c r="G518" i="10"/>
  <c r="G519" i="10"/>
  <c r="G520" i="10"/>
  <c r="G521" i="10"/>
  <c r="G522" i="10"/>
  <c r="G523" i="10"/>
  <c r="G524" i="10"/>
  <c r="G525" i="10"/>
  <c r="G526" i="10"/>
  <c r="G527" i="10"/>
  <c r="G528" i="10"/>
  <c r="G529" i="10"/>
  <c r="G530" i="10"/>
  <c r="G531" i="10"/>
  <c r="G532" i="10"/>
  <c r="G533" i="10"/>
  <c r="G534" i="10"/>
  <c r="G535" i="10"/>
  <c r="G536" i="10"/>
  <c r="G537" i="10"/>
  <c r="G538" i="10"/>
  <c r="G539" i="10"/>
  <c r="G540" i="10"/>
  <c r="G541" i="10"/>
  <c r="G542" i="10"/>
  <c r="G543" i="10"/>
  <c r="G544" i="10"/>
  <c r="G545" i="10"/>
  <c r="G546" i="10"/>
  <c r="G547" i="10"/>
  <c r="G548" i="10"/>
  <c r="G549" i="10"/>
  <c r="G550" i="10"/>
  <c r="G551" i="10"/>
  <c r="G552" i="10"/>
  <c r="G553" i="10"/>
  <c r="G554" i="10"/>
  <c r="G555" i="10"/>
  <c r="G556" i="10"/>
  <c r="G557" i="10"/>
  <c r="G558" i="10"/>
  <c r="G559" i="10"/>
  <c r="G560" i="10"/>
  <c r="G561" i="10"/>
  <c r="G562" i="10"/>
  <c r="G563" i="10"/>
  <c r="G564" i="10"/>
  <c r="G565" i="10"/>
  <c r="G566" i="10"/>
  <c r="G567" i="10"/>
  <c r="G568" i="10"/>
  <c r="G569" i="10"/>
  <c r="G570" i="10"/>
  <c r="G571" i="10"/>
  <c r="G572" i="10"/>
  <c r="G573" i="10"/>
  <c r="G574" i="10"/>
  <c r="G575" i="10"/>
  <c r="G576" i="10"/>
  <c r="G577" i="10"/>
  <c r="G578" i="10"/>
  <c r="G579" i="10"/>
  <c r="G580" i="10"/>
  <c r="G581" i="10"/>
  <c r="G582" i="10"/>
  <c r="G583" i="10"/>
  <c r="G584" i="10"/>
  <c r="G585" i="10"/>
  <c r="G586" i="10"/>
  <c r="G587" i="10"/>
  <c r="G588" i="10"/>
  <c r="G589" i="10"/>
  <c r="G590" i="10"/>
  <c r="G591" i="10"/>
  <c r="G592" i="10"/>
  <c r="G593" i="10"/>
  <c r="G594" i="10"/>
  <c r="G595" i="10"/>
  <c r="G596" i="10"/>
  <c r="G597" i="10"/>
  <c r="G598" i="10"/>
  <c r="G599" i="10"/>
  <c r="G600" i="10"/>
  <c r="G601" i="10"/>
  <c r="G602" i="10"/>
  <c r="G603" i="10"/>
  <c r="G604" i="10"/>
  <c r="G605" i="10"/>
  <c r="G606" i="10"/>
  <c r="G607" i="10"/>
  <c r="G608" i="10"/>
  <c r="G609" i="10"/>
  <c r="G610" i="10"/>
  <c r="G611" i="10"/>
  <c r="G612" i="10"/>
  <c r="G613" i="10"/>
  <c r="G614" i="10"/>
  <c r="G615" i="10"/>
  <c r="G616" i="10"/>
  <c r="G617" i="10"/>
  <c r="G618" i="10"/>
  <c r="G619" i="10"/>
  <c r="G620" i="10"/>
  <c r="G621" i="10"/>
  <c r="G622" i="10"/>
  <c r="G623" i="10"/>
  <c r="G624" i="10"/>
  <c r="G625" i="10"/>
  <c r="G626" i="10"/>
  <c r="G627" i="10"/>
  <c r="G628" i="10"/>
  <c r="G629" i="10"/>
  <c r="G630" i="10"/>
  <c r="G631" i="10"/>
  <c r="G632" i="10"/>
  <c r="G633" i="10"/>
  <c r="G634" i="10"/>
  <c r="G635" i="10"/>
  <c r="G636" i="10"/>
  <c r="G637" i="10"/>
  <c r="G638" i="10"/>
  <c r="G639" i="10"/>
  <c r="G640" i="10"/>
  <c r="G641" i="10"/>
  <c r="G642" i="10"/>
  <c r="G643" i="10"/>
  <c r="G644" i="10"/>
  <c r="G645" i="10"/>
  <c r="G646" i="10"/>
  <c r="G647" i="10"/>
  <c r="G648" i="10"/>
  <c r="G649" i="10"/>
  <c r="G650" i="10"/>
  <c r="G651" i="10"/>
  <c r="G652" i="10"/>
  <c r="G653" i="10"/>
  <c r="G654" i="10"/>
  <c r="G655" i="10"/>
  <c r="G656" i="10"/>
  <c r="G657" i="10"/>
  <c r="G658" i="10"/>
  <c r="G659" i="10"/>
  <c r="G660" i="10"/>
  <c r="G661" i="10"/>
  <c r="G662" i="10"/>
  <c r="G663" i="10"/>
  <c r="G664" i="10"/>
  <c r="G665" i="10"/>
  <c r="G666" i="10"/>
  <c r="G667" i="10"/>
  <c r="G668" i="10"/>
  <c r="G669" i="10"/>
  <c r="G670" i="10"/>
  <c r="G671" i="10"/>
  <c r="G672" i="10"/>
  <c r="G673" i="10"/>
  <c r="G674" i="10"/>
  <c r="G675" i="10"/>
  <c r="G676" i="10"/>
  <c r="G677" i="10"/>
  <c r="G678" i="10"/>
  <c r="G679" i="10"/>
  <c r="G680" i="10"/>
  <c r="G681" i="10"/>
  <c r="G682" i="10"/>
  <c r="G683" i="10"/>
  <c r="G684" i="10"/>
  <c r="G685" i="10"/>
  <c r="G686" i="10"/>
  <c r="G687" i="10"/>
  <c r="G688" i="10"/>
  <c r="G689" i="10"/>
  <c r="G690" i="10"/>
  <c r="G691" i="10"/>
  <c r="G692" i="10"/>
  <c r="G693" i="10"/>
  <c r="G694" i="10"/>
  <c r="G695" i="10"/>
  <c r="G696" i="10"/>
  <c r="G697" i="10"/>
  <c r="G698" i="10"/>
  <c r="G699" i="10"/>
  <c r="G700" i="10"/>
  <c r="G701" i="10"/>
  <c r="G702" i="10"/>
  <c r="G703" i="10"/>
  <c r="G704" i="10"/>
  <c r="G705" i="10"/>
  <c r="G706" i="10"/>
  <c r="G707" i="10"/>
  <c r="G708" i="10"/>
  <c r="G709" i="10"/>
  <c r="G710" i="10"/>
  <c r="G711" i="10"/>
  <c r="G712" i="10"/>
  <c r="G713" i="10"/>
  <c r="G714" i="10"/>
  <c r="G715" i="10"/>
  <c r="G716" i="10"/>
  <c r="G717" i="10"/>
  <c r="G718" i="10"/>
  <c r="G719" i="10"/>
  <c r="G720" i="10"/>
  <c r="G721" i="10"/>
  <c r="G722" i="10"/>
  <c r="G723" i="10"/>
  <c r="G724" i="10"/>
  <c r="G725" i="10"/>
  <c r="G726" i="10"/>
  <c r="G727" i="10"/>
  <c r="G728" i="10"/>
  <c r="G729" i="10"/>
  <c r="G730" i="10"/>
  <c r="G731" i="10"/>
  <c r="G732" i="10"/>
  <c r="G733" i="10"/>
  <c r="G734" i="10"/>
  <c r="G735" i="10"/>
  <c r="G736" i="10"/>
  <c r="G737" i="10"/>
  <c r="G738" i="10"/>
  <c r="G739" i="10"/>
  <c r="G740" i="10"/>
  <c r="G741" i="10"/>
  <c r="G742" i="10"/>
  <c r="G743" i="10"/>
  <c r="G744" i="10"/>
  <c r="G745" i="10"/>
  <c r="G746" i="10"/>
  <c r="G747" i="10"/>
  <c r="G748" i="10"/>
  <c r="G749" i="10"/>
  <c r="G750" i="10"/>
  <c r="G751" i="10"/>
  <c r="G752" i="10"/>
  <c r="G753" i="10"/>
  <c r="G754" i="10"/>
  <c r="G755" i="10"/>
  <c r="G756" i="10"/>
  <c r="G757" i="10"/>
  <c r="G758" i="10"/>
  <c r="G759" i="10"/>
  <c r="G760" i="10"/>
  <c r="G761" i="10"/>
  <c r="G762" i="10"/>
  <c r="G763" i="10"/>
  <c r="G764" i="10"/>
  <c r="G765" i="10"/>
  <c r="G766" i="10"/>
  <c r="G767" i="10"/>
  <c r="G768" i="10"/>
  <c r="G769" i="10"/>
  <c r="G770" i="10"/>
  <c r="G771" i="10"/>
  <c r="G772" i="10"/>
  <c r="G773" i="10"/>
  <c r="G774" i="10"/>
  <c r="G775" i="10"/>
  <c r="G776" i="10"/>
  <c r="G777" i="10"/>
  <c r="G778" i="10"/>
  <c r="G779" i="10"/>
  <c r="G780" i="10"/>
  <c r="G781" i="10"/>
  <c r="G782" i="10"/>
  <c r="G783" i="10"/>
  <c r="G784" i="10"/>
  <c r="G785" i="10"/>
  <c r="G786" i="10"/>
  <c r="G787" i="10"/>
  <c r="G788" i="10"/>
  <c r="G789" i="10"/>
  <c r="G790" i="10"/>
  <c r="G791" i="10"/>
  <c r="G792" i="10"/>
  <c r="G793" i="10"/>
  <c r="G794" i="10"/>
  <c r="G795" i="10"/>
  <c r="G796" i="10"/>
  <c r="G797" i="10"/>
  <c r="G798" i="10"/>
  <c r="G799" i="10"/>
  <c r="G800" i="10"/>
  <c r="G801" i="10"/>
  <c r="G802" i="10"/>
  <c r="G803" i="10"/>
  <c r="G804" i="10"/>
  <c r="G805" i="10"/>
  <c r="G806" i="10"/>
  <c r="G807" i="10"/>
  <c r="G808" i="10"/>
  <c r="G809" i="10"/>
  <c r="G810" i="10"/>
  <c r="G811" i="10"/>
  <c r="G812" i="10"/>
  <c r="G813" i="10"/>
  <c r="G814" i="10"/>
  <c r="G815" i="10"/>
  <c r="G816" i="10"/>
  <c r="G817" i="10"/>
  <c r="G818" i="10"/>
  <c r="G819" i="10"/>
  <c r="G820" i="10"/>
  <c r="G821" i="10"/>
  <c r="G822" i="10"/>
  <c r="G823" i="10"/>
  <c r="G824" i="10"/>
  <c r="G825" i="10"/>
  <c r="G826" i="10"/>
  <c r="G827" i="10"/>
  <c r="G828" i="10"/>
  <c r="G829" i="10"/>
  <c r="G830" i="10"/>
  <c r="G831" i="10"/>
  <c r="G832" i="10"/>
  <c r="G833" i="10"/>
  <c r="G834" i="10"/>
  <c r="G835" i="10"/>
  <c r="G836" i="10"/>
  <c r="G837" i="10"/>
  <c r="G838" i="10"/>
  <c r="G839" i="10"/>
  <c r="G840" i="10"/>
  <c r="G841" i="10"/>
  <c r="G842" i="10"/>
  <c r="G843" i="10"/>
  <c r="G844" i="10"/>
  <c r="G845" i="10"/>
  <c r="G846" i="10"/>
  <c r="G847" i="10"/>
  <c r="G848" i="10"/>
  <c r="G849" i="10"/>
  <c r="G850" i="10"/>
  <c r="G851" i="10"/>
  <c r="G852" i="10"/>
  <c r="G853" i="10"/>
  <c r="G854" i="10"/>
  <c r="G855" i="10"/>
  <c r="G856" i="10"/>
  <c r="G857" i="10"/>
  <c r="G858" i="10"/>
  <c r="G859" i="10"/>
  <c r="G860" i="10"/>
  <c r="G861" i="10"/>
  <c r="G862" i="10"/>
  <c r="G863" i="10"/>
  <c r="G864" i="10"/>
  <c r="G865" i="10"/>
  <c r="G866" i="10"/>
  <c r="G867" i="10"/>
  <c r="G868" i="10"/>
  <c r="G869" i="10"/>
  <c r="G870" i="10"/>
  <c r="G871" i="10"/>
  <c r="G872" i="10"/>
  <c r="G873" i="10"/>
  <c r="G874" i="10"/>
  <c r="G875" i="10"/>
  <c r="G876" i="10"/>
  <c r="G877" i="10"/>
  <c r="G878" i="10"/>
  <c r="G879" i="10"/>
  <c r="G880" i="10"/>
  <c r="G881" i="10"/>
  <c r="G882" i="10"/>
  <c r="G883" i="10"/>
  <c r="G884" i="10"/>
  <c r="G885" i="10"/>
  <c r="G886" i="10"/>
  <c r="G887" i="10"/>
  <c r="G888" i="10"/>
  <c r="G889" i="10"/>
  <c r="G890" i="10"/>
  <c r="G891" i="10"/>
  <c r="G892" i="10"/>
  <c r="G893" i="10"/>
  <c r="G894" i="10"/>
  <c r="G895" i="10"/>
  <c r="G896" i="10"/>
  <c r="G897" i="10"/>
  <c r="G898" i="10"/>
  <c r="G899" i="10"/>
  <c r="G900" i="10"/>
  <c r="G901" i="10"/>
  <c r="G902" i="10"/>
  <c r="G903" i="10"/>
  <c r="G904" i="10"/>
  <c r="G905" i="10"/>
  <c r="G906" i="10"/>
  <c r="G907" i="10"/>
  <c r="G908" i="10"/>
  <c r="G909" i="10"/>
  <c r="G910" i="10"/>
  <c r="G911" i="10"/>
  <c r="G912" i="10"/>
  <c r="G913" i="10"/>
  <c r="G914" i="10"/>
  <c r="G915" i="10"/>
  <c r="G916" i="10"/>
  <c r="G917" i="10"/>
  <c r="G918" i="10"/>
  <c r="G919" i="10"/>
  <c r="G920" i="10"/>
  <c r="G921" i="10"/>
  <c r="G922" i="10"/>
  <c r="G923" i="10"/>
  <c r="G924" i="10"/>
  <c r="G925" i="10"/>
  <c r="G926" i="10"/>
  <c r="G927" i="10"/>
  <c r="G928" i="10"/>
  <c r="G929" i="10"/>
  <c r="G930" i="10"/>
  <c r="G931" i="10"/>
  <c r="G932" i="10"/>
  <c r="G933" i="10"/>
  <c r="G934" i="10"/>
  <c r="G935" i="10"/>
  <c r="G936" i="10"/>
  <c r="G937" i="10"/>
  <c r="G938" i="10"/>
  <c r="G939" i="10"/>
  <c r="G940" i="10"/>
  <c r="G941" i="10"/>
  <c r="G942" i="10"/>
  <c r="G943" i="10"/>
  <c r="G944" i="10"/>
  <c r="G945" i="10"/>
  <c r="G946" i="10"/>
  <c r="G947" i="10"/>
  <c r="G948" i="10"/>
  <c r="G949" i="10"/>
  <c r="G950" i="10"/>
  <c r="G951" i="10"/>
  <c r="G952" i="10"/>
  <c r="G953" i="10"/>
  <c r="G954" i="10"/>
  <c r="G955" i="10"/>
  <c r="G956" i="10"/>
  <c r="G957" i="10"/>
  <c r="G958" i="10"/>
  <c r="G959" i="10"/>
  <c r="G960" i="10"/>
  <c r="G961" i="10"/>
  <c r="G962" i="10"/>
  <c r="G963" i="10"/>
  <c r="G964" i="10"/>
  <c r="G965" i="10"/>
  <c r="G966" i="10"/>
  <c r="G967" i="10"/>
  <c r="G968" i="10"/>
  <c r="G969" i="10"/>
  <c r="G970" i="10"/>
  <c r="G971" i="10"/>
  <c r="G972" i="10"/>
  <c r="G973" i="10"/>
  <c r="G974" i="10"/>
  <c r="G975" i="10"/>
  <c r="G976" i="10"/>
  <c r="G977" i="10"/>
  <c r="G978" i="10"/>
  <c r="G979" i="10"/>
  <c r="G980" i="10"/>
  <c r="G981" i="10"/>
  <c r="G982" i="10"/>
  <c r="G983" i="10"/>
  <c r="G984" i="10"/>
  <c r="G985" i="10"/>
  <c r="G986" i="10"/>
  <c r="G987" i="10"/>
  <c r="G988" i="10"/>
  <c r="G989" i="10"/>
  <c r="G990" i="10"/>
  <c r="G991" i="10"/>
  <c r="G992" i="10"/>
  <c r="G993" i="10"/>
  <c r="G994" i="10"/>
  <c r="G995" i="10"/>
  <c r="G996" i="10"/>
  <c r="G997" i="10"/>
  <c r="G998" i="10"/>
  <c r="G999" i="10"/>
  <c r="G1000" i="10"/>
  <c r="G1001" i="10"/>
  <c r="G1002" i="10"/>
  <c r="G1003" i="10"/>
  <c r="G1004" i="10"/>
  <c r="G1005" i="10"/>
  <c r="G1006" i="10"/>
  <c r="G1007" i="10"/>
  <c r="G1008" i="10"/>
  <c r="G1009" i="10"/>
  <c r="G1010" i="10"/>
  <c r="G1011" i="10"/>
  <c r="G1012" i="10"/>
  <c r="G1013" i="10"/>
  <c r="G1014" i="10"/>
  <c r="G1015" i="10"/>
  <c r="G1016" i="10"/>
  <c r="G1017" i="10"/>
  <c r="G1018" i="10"/>
  <c r="G1019" i="10"/>
  <c r="G1020" i="10"/>
  <c r="G1021" i="10"/>
  <c r="G1022" i="10"/>
  <c r="G1023" i="10"/>
  <c r="G1024" i="10"/>
  <c r="G1025" i="10"/>
  <c r="G1026" i="10"/>
  <c r="G1027" i="10"/>
  <c r="G1028" i="10"/>
  <c r="G1029" i="10"/>
  <c r="G1030" i="10"/>
  <c r="G1031" i="10"/>
  <c r="G1032" i="10"/>
  <c r="G1033" i="10"/>
  <c r="G1034" i="10"/>
  <c r="G1035" i="10"/>
  <c r="G1036" i="10"/>
  <c r="G1037" i="10"/>
  <c r="G1038" i="10"/>
  <c r="G1039" i="10"/>
  <c r="G1040" i="10"/>
  <c r="G1041" i="10"/>
  <c r="G1042" i="10"/>
  <c r="G1043" i="10"/>
  <c r="G1044" i="10"/>
  <c r="G1045" i="10"/>
  <c r="G1046" i="10"/>
  <c r="G1047" i="10"/>
  <c r="G1048" i="10"/>
  <c r="G1049" i="10"/>
  <c r="G1050" i="10"/>
  <c r="G1051" i="10"/>
  <c r="G1052" i="10"/>
  <c r="G1053" i="10"/>
  <c r="G1054" i="10"/>
  <c r="G1055" i="10"/>
  <c r="G1056" i="10"/>
  <c r="G1057" i="10"/>
  <c r="G1058" i="10"/>
  <c r="G1059" i="10"/>
  <c r="G1060" i="10"/>
  <c r="G1061" i="10"/>
  <c r="G1062" i="10"/>
  <c r="G1063" i="10"/>
  <c r="G1064" i="10"/>
  <c r="G1065" i="10"/>
  <c r="G1066" i="10"/>
  <c r="G1067" i="10"/>
  <c r="G1068" i="10"/>
  <c r="G1069" i="10"/>
  <c r="G1070" i="10"/>
  <c r="G1071" i="10"/>
  <c r="G1072" i="10"/>
  <c r="G1073" i="10"/>
  <c r="G1074" i="10"/>
  <c r="G1075" i="10"/>
  <c r="G1076" i="10"/>
  <c r="G1077" i="10"/>
  <c r="G1078" i="10"/>
  <c r="G1079" i="10"/>
  <c r="G1080" i="10"/>
  <c r="G1081" i="10"/>
  <c r="G1082" i="10"/>
  <c r="G1083" i="10"/>
  <c r="G1084" i="10"/>
  <c r="G1085" i="10"/>
  <c r="G1086" i="10"/>
  <c r="G1087" i="10"/>
  <c r="G1088" i="10"/>
  <c r="G1089" i="10"/>
  <c r="G1090" i="10"/>
  <c r="G1091" i="10"/>
  <c r="G1092" i="10"/>
  <c r="G1093" i="10"/>
  <c r="G1094" i="10"/>
  <c r="G1095" i="10"/>
  <c r="G1096" i="10"/>
  <c r="G1097" i="10"/>
  <c r="G1098" i="10"/>
  <c r="G1099" i="10"/>
  <c r="G1100" i="10"/>
  <c r="G1101" i="10"/>
  <c r="G1102" i="10"/>
  <c r="G1103" i="10"/>
  <c r="G1104" i="10"/>
  <c r="G1105" i="10"/>
  <c r="G1106" i="10"/>
  <c r="G1107" i="10"/>
  <c r="G1108" i="10"/>
  <c r="G1109" i="10"/>
  <c r="G1110" i="10"/>
  <c r="G1111" i="10"/>
  <c r="G1112" i="10"/>
  <c r="G1113" i="10"/>
  <c r="G1114" i="10"/>
  <c r="G1115" i="10"/>
  <c r="G1116" i="10"/>
  <c r="G1117" i="10"/>
  <c r="G1118" i="10"/>
  <c r="G1119" i="10"/>
  <c r="G1120" i="10"/>
  <c r="G1121" i="10"/>
  <c r="G1122" i="10"/>
  <c r="G1123" i="10"/>
  <c r="G1124" i="10"/>
  <c r="G1125" i="10"/>
  <c r="G1126" i="10"/>
  <c r="G1127" i="10"/>
  <c r="G1128" i="10"/>
  <c r="G1129" i="10"/>
  <c r="G1130" i="10"/>
  <c r="G1131" i="10"/>
  <c r="G1132" i="10"/>
  <c r="G1133" i="10"/>
  <c r="G1134" i="10"/>
  <c r="G1135" i="10"/>
  <c r="G1136" i="10"/>
  <c r="G1137" i="10"/>
  <c r="G1138" i="10"/>
  <c r="G1139" i="10"/>
  <c r="G1140" i="10"/>
  <c r="G1141" i="10"/>
  <c r="G1142" i="10"/>
  <c r="G1143" i="10"/>
  <c r="G1144" i="10"/>
  <c r="G1145" i="10"/>
  <c r="G1146" i="10"/>
  <c r="G1147" i="10"/>
  <c r="G1148" i="10"/>
  <c r="G1149" i="10"/>
  <c r="G1150" i="10"/>
  <c r="G1151" i="10"/>
  <c r="G1152" i="10"/>
  <c r="G1153" i="10"/>
  <c r="G1154" i="10"/>
  <c r="G1155" i="10"/>
  <c r="G1156" i="10"/>
  <c r="G1157" i="10"/>
  <c r="G1158" i="10"/>
  <c r="G1159" i="10"/>
  <c r="G1160" i="10"/>
  <c r="G1161" i="10"/>
  <c r="G1162" i="10"/>
  <c r="G1163" i="10"/>
  <c r="G1164" i="10"/>
  <c r="G1165" i="10"/>
  <c r="G1166" i="10"/>
  <c r="G1167" i="10"/>
  <c r="G1168" i="10"/>
  <c r="G1169" i="10"/>
  <c r="G1170" i="10"/>
  <c r="G1171" i="10"/>
  <c r="G1172" i="10"/>
  <c r="G1173" i="10"/>
  <c r="G1174" i="10"/>
  <c r="G1175" i="10"/>
  <c r="G1176" i="10"/>
  <c r="G1177" i="10"/>
  <c r="G1178" i="10"/>
  <c r="G1179" i="10"/>
  <c r="G1180" i="10"/>
  <c r="G1181" i="10"/>
  <c r="G1182" i="10"/>
  <c r="G1183" i="10"/>
  <c r="G1184" i="10"/>
  <c r="G1185" i="10"/>
  <c r="G1186" i="10"/>
  <c r="G1187" i="10"/>
  <c r="G1188" i="10"/>
  <c r="G1189" i="10"/>
  <c r="G1190" i="10"/>
  <c r="G1191" i="10"/>
  <c r="G1192" i="10"/>
  <c r="G1193" i="10"/>
  <c r="G1194" i="10"/>
  <c r="G1195" i="10"/>
  <c r="G1196" i="10"/>
  <c r="G1197" i="10"/>
  <c r="G1198" i="10"/>
  <c r="G1199" i="10"/>
  <c r="G1200" i="10"/>
  <c r="G1201" i="10"/>
  <c r="G1202" i="10"/>
  <c r="G1203" i="10"/>
  <c r="G1204" i="10"/>
  <c r="G1205" i="10"/>
  <c r="G1206" i="10"/>
  <c r="G1207" i="10"/>
  <c r="G1208" i="10"/>
  <c r="G1209" i="10"/>
  <c r="G1210" i="10"/>
  <c r="G1211" i="10"/>
  <c r="G1212" i="10"/>
  <c r="G1213" i="10"/>
  <c r="G1214" i="10"/>
  <c r="G1215" i="10"/>
  <c r="G1216" i="10"/>
  <c r="G1217" i="10"/>
  <c r="G1218" i="10"/>
  <c r="G1219" i="10"/>
  <c r="G1220" i="10"/>
  <c r="G1221" i="10"/>
  <c r="G1222" i="10"/>
  <c r="G1223" i="10"/>
  <c r="G1224" i="10"/>
  <c r="G1225" i="10"/>
  <c r="G1226" i="10"/>
  <c r="G1227" i="10"/>
  <c r="G1228" i="10"/>
  <c r="G1229" i="10"/>
  <c r="G1230" i="10"/>
  <c r="G1231" i="10"/>
  <c r="G1232" i="10"/>
  <c r="G1233" i="10"/>
  <c r="G1234" i="10"/>
  <c r="G1235" i="10"/>
  <c r="G1236" i="10"/>
  <c r="G1237" i="10"/>
  <c r="G1238" i="10"/>
  <c r="G1239" i="10"/>
  <c r="G1240" i="10"/>
  <c r="G1241" i="10"/>
  <c r="G1242" i="10"/>
  <c r="G1243" i="10"/>
  <c r="G1244" i="10"/>
  <c r="G1245" i="10"/>
  <c r="G1246" i="10"/>
  <c r="G1247" i="10"/>
  <c r="G1248" i="10"/>
  <c r="G1249" i="10"/>
  <c r="G1250" i="10"/>
  <c r="G1251" i="10"/>
  <c r="G1252" i="10"/>
  <c r="G1253" i="10"/>
  <c r="G1254" i="10"/>
  <c r="G1255" i="10"/>
  <c r="G1256" i="10"/>
  <c r="G1257" i="10"/>
  <c r="G1258" i="10"/>
  <c r="G1259" i="10"/>
  <c r="G1260" i="10"/>
  <c r="G1261" i="10"/>
  <c r="G1262" i="10"/>
  <c r="G1263" i="10"/>
  <c r="G1264" i="10"/>
  <c r="G1265" i="10"/>
  <c r="G1266" i="10"/>
  <c r="G1267" i="10"/>
  <c r="G1268" i="10"/>
  <c r="G1269" i="10"/>
  <c r="G1270" i="10"/>
  <c r="G1271" i="10"/>
  <c r="G1272" i="10"/>
  <c r="G1273" i="10"/>
  <c r="G1274" i="10"/>
  <c r="G1275" i="10"/>
  <c r="G1276" i="10"/>
  <c r="G1277" i="10"/>
  <c r="G1278" i="10"/>
  <c r="G1279" i="10"/>
  <c r="G1280" i="10"/>
  <c r="G1281" i="10"/>
  <c r="G1282" i="10"/>
  <c r="G1283" i="10"/>
  <c r="G1284" i="10"/>
  <c r="G1285" i="10"/>
  <c r="G1286" i="10"/>
  <c r="G1287" i="10"/>
  <c r="G1288" i="10"/>
  <c r="G1289" i="10"/>
  <c r="G1290" i="10"/>
  <c r="G1291" i="10"/>
  <c r="G1292" i="10"/>
  <c r="G1293" i="10"/>
  <c r="G1294" i="10"/>
  <c r="G1295" i="10"/>
  <c r="G1296" i="10"/>
  <c r="G1297" i="10"/>
  <c r="G1298" i="10"/>
  <c r="G1299" i="10"/>
  <c r="G1300" i="10"/>
  <c r="G1301" i="10"/>
  <c r="G1302" i="10"/>
  <c r="G1303" i="10"/>
  <c r="G1304" i="10"/>
  <c r="G1305" i="10"/>
  <c r="G1306" i="10"/>
  <c r="G1307" i="10"/>
  <c r="G1308" i="10"/>
  <c r="G1309" i="10"/>
  <c r="G1310" i="10"/>
  <c r="G1311" i="10"/>
  <c r="G1312" i="10"/>
  <c r="G1313" i="10"/>
  <c r="G1314" i="10"/>
  <c r="G1315" i="10"/>
  <c r="G1316" i="10"/>
  <c r="G1317" i="10"/>
  <c r="G1318" i="10"/>
  <c r="G1319" i="10"/>
  <c r="G1320" i="10"/>
  <c r="G1321" i="10"/>
  <c r="G1322" i="10"/>
  <c r="G1323" i="10"/>
  <c r="G1324" i="10"/>
  <c r="G1325" i="10"/>
  <c r="G1326" i="10"/>
  <c r="G1327" i="10"/>
  <c r="G1328" i="10"/>
  <c r="G1329" i="10"/>
  <c r="G1330" i="10"/>
  <c r="G1331" i="10"/>
  <c r="G1332" i="10"/>
  <c r="G1333" i="10"/>
  <c r="G1334" i="10"/>
  <c r="G1335" i="10"/>
  <c r="G1336" i="10"/>
  <c r="G1337" i="10"/>
  <c r="G1338" i="10"/>
  <c r="G1339" i="10"/>
  <c r="G1340" i="10"/>
  <c r="G1341" i="10"/>
  <c r="G1342" i="10"/>
  <c r="G1343" i="10"/>
  <c r="G1344" i="10"/>
  <c r="G1345" i="10"/>
  <c r="G1346" i="10"/>
  <c r="G1347" i="10"/>
  <c r="G1348" i="10"/>
  <c r="G1349" i="10"/>
  <c r="G1350" i="10"/>
  <c r="G1351" i="10"/>
  <c r="G1352" i="10"/>
  <c r="G1353" i="10"/>
  <c r="G1354" i="10"/>
  <c r="G1355" i="10"/>
  <c r="G1356" i="10"/>
  <c r="G1357" i="10"/>
  <c r="G1358" i="10"/>
  <c r="G1359" i="10"/>
  <c r="G1360" i="10"/>
  <c r="G1361" i="10"/>
  <c r="G1362" i="10"/>
  <c r="G1363" i="10"/>
  <c r="G1364" i="10"/>
  <c r="G1365" i="10"/>
  <c r="G1366" i="10"/>
  <c r="G1367" i="10"/>
  <c r="G1368" i="10"/>
  <c r="G1369" i="10"/>
  <c r="G1370" i="10"/>
  <c r="G1371" i="10"/>
  <c r="G1372" i="10"/>
  <c r="G1373" i="10"/>
  <c r="G1374" i="10"/>
  <c r="G1375" i="10"/>
  <c r="G1376" i="10"/>
  <c r="G1377" i="10"/>
  <c r="G1378" i="10"/>
  <c r="G1379" i="10"/>
  <c r="G1380" i="10"/>
  <c r="G1381" i="10"/>
  <c r="G1382" i="10"/>
  <c r="G1383" i="10"/>
  <c r="G1384" i="10"/>
  <c r="G1385" i="10"/>
  <c r="G1386" i="10"/>
  <c r="G1387" i="10"/>
  <c r="G1388" i="10"/>
  <c r="G1389" i="10"/>
  <c r="G1390" i="10"/>
  <c r="G1391" i="10"/>
  <c r="G1392" i="10"/>
  <c r="G1393" i="10"/>
  <c r="G1394" i="10"/>
  <c r="G1395" i="10"/>
  <c r="G1396" i="10"/>
  <c r="G1397" i="10"/>
  <c r="G1398" i="10"/>
  <c r="G1399" i="10"/>
  <c r="G1400" i="10"/>
  <c r="G1401" i="10"/>
  <c r="G1402" i="10"/>
  <c r="G1403" i="10"/>
  <c r="G1404" i="10"/>
  <c r="G1405" i="10"/>
  <c r="G1406" i="10"/>
  <c r="G1407" i="10"/>
  <c r="G1408" i="10"/>
  <c r="G1409" i="10"/>
  <c r="G1410" i="10"/>
  <c r="G1411" i="10"/>
  <c r="G1412" i="10"/>
  <c r="G1413" i="10"/>
  <c r="G1414" i="10"/>
  <c r="G1415" i="10"/>
  <c r="G1416" i="10"/>
  <c r="G1417" i="10"/>
  <c r="G1418" i="10"/>
  <c r="G1419" i="10"/>
  <c r="G1420" i="10"/>
  <c r="G1421" i="10"/>
  <c r="G1422" i="10"/>
  <c r="G1423" i="10"/>
  <c r="G1424" i="10"/>
  <c r="G1425" i="10"/>
  <c r="G1426" i="10"/>
  <c r="G1427" i="10"/>
  <c r="G1428" i="10"/>
  <c r="G1429" i="10"/>
  <c r="G1430" i="10"/>
  <c r="G1431" i="10"/>
  <c r="G1432" i="10"/>
  <c r="G1433" i="10"/>
  <c r="G1434" i="10"/>
  <c r="G1435" i="10"/>
  <c r="G1436" i="10"/>
  <c r="G1437" i="10"/>
  <c r="G1438" i="10"/>
  <c r="G1439" i="10"/>
  <c r="G1440" i="10"/>
  <c r="G1441" i="10"/>
  <c r="G1442" i="10"/>
  <c r="G1443" i="10"/>
  <c r="G1444" i="10"/>
  <c r="G1445" i="10"/>
  <c r="G1446" i="10"/>
  <c r="G1447" i="10"/>
  <c r="G1448" i="10"/>
  <c r="G1449" i="10"/>
  <c r="G1450" i="10"/>
  <c r="G1451" i="10"/>
  <c r="G1452" i="10"/>
  <c r="G1453" i="10"/>
  <c r="G1454" i="10"/>
  <c r="G1455" i="10"/>
  <c r="G1456" i="10"/>
  <c r="G1457" i="10"/>
  <c r="G1458" i="10"/>
  <c r="G1459" i="10"/>
  <c r="G1460" i="10"/>
  <c r="G1461" i="10"/>
  <c r="G1462" i="10"/>
  <c r="G1463" i="10"/>
  <c r="G1464" i="10"/>
  <c r="G1465" i="10"/>
  <c r="G1466" i="10"/>
  <c r="G1467" i="10"/>
  <c r="G1468" i="10"/>
  <c r="G1469" i="10"/>
  <c r="G1470" i="10"/>
  <c r="G1471" i="10"/>
  <c r="G1472" i="10"/>
  <c r="G1473" i="10"/>
  <c r="G1474" i="10"/>
  <c r="G1475" i="10"/>
  <c r="G1476" i="10"/>
  <c r="G1477" i="10"/>
  <c r="G1478" i="10"/>
  <c r="G1479" i="10"/>
  <c r="G1480" i="10"/>
  <c r="G1481" i="10"/>
  <c r="G1482" i="10"/>
  <c r="G1483" i="10"/>
  <c r="G1484" i="10"/>
  <c r="G1485" i="10"/>
  <c r="G1486" i="10"/>
  <c r="G1487" i="10"/>
  <c r="G1488" i="10"/>
  <c r="G1489" i="10"/>
  <c r="G1490" i="10"/>
  <c r="G1491" i="10"/>
  <c r="G1492" i="10"/>
  <c r="G1493" i="10"/>
  <c r="G1494" i="10"/>
  <c r="G1495" i="10"/>
  <c r="G1496" i="10"/>
  <c r="G1497" i="10"/>
  <c r="G1498" i="10"/>
  <c r="G1499" i="10"/>
  <c r="G1500" i="10"/>
  <c r="G1501" i="10"/>
  <c r="G1502" i="10"/>
  <c r="G1503" i="10"/>
  <c r="G1504" i="10"/>
  <c r="G1505" i="10"/>
  <c r="G1506" i="10"/>
  <c r="G1507" i="10"/>
  <c r="G1508" i="10"/>
  <c r="G1509" i="10"/>
  <c r="G1510" i="10"/>
  <c r="G1511" i="10"/>
  <c r="G1512" i="10"/>
  <c r="G1513" i="10"/>
  <c r="G1514" i="10"/>
  <c r="G1515" i="10"/>
  <c r="G1516" i="10"/>
  <c r="G1517" i="10"/>
  <c r="G1518" i="10"/>
  <c r="G1519" i="10"/>
  <c r="G1520" i="10"/>
  <c r="G1521" i="10"/>
  <c r="G1522" i="10"/>
  <c r="G1523" i="10"/>
  <c r="G1524" i="10"/>
  <c r="G1525" i="10"/>
  <c r="G1526" i="10"/>
  <c r="G1527" i="10"/>
  <c r="G1528" i="10"/>
  <c r="G1529" i="10"/>
  <c r="G1530" i="10"/>
  <c r="G1531" i="10"/>
  <c r="G1532" i="10"/>
  <c r="G1533" i="10"/>
  <c r="G1534" i="10"/>
  <c r="G1535" i="10"/>
  <c r="G1536" i="10"/>
  <c r="G1537" i="10"/>
  <c r="G1538" i="10"/>
  <c r="G1539" i="10"/>
  <c r="G1540" i="10"/>
  <c r="G1541" i="10"/>
  <c r="G1542" i="10"/>
  <c r="G1543" i="10"/>
  <c r="G1544" i="10"/>
  <c r="G1545" i="10"/>
  <c r="G1546" i="10"/>
  <c r="G1547" i="10"/>
  <c r="G1548" i="10"/>
  <c r="G2" i="10"/>
</calcChain>
</file>

<file path=xl/sharedStrings.xml><?xml version="1.0" encoding="utf-8"?>
<sst xmlns="http://schemas.openxmlformats.org/spreadsheetml/2006/main" count="10035" uniqueCount="4607">
  <si>
    <t>STT</t>
  </si>
  <si>
    <t>  17050679</t>
  </si>
  <si>
    <t>  Nguyễn Đức Hùng</t>
  </si>
  <si>
    <t> QH-2017-E QTKD-CLC (TT 23)</t>
  </si>
  <si>
    <t> 02/02/1999</t>
  </si>
  <si>
    <t>  17050726</t>
  </si>
  <si>
    <t>  Bùi Quỳnh Trang</t>
  </si>
  <si>
    <t> 26/06/1999</t>
  </si>
  <si>
    <t>  18050664</t>
  </si>
  <si>
    <t>  Nguyễn Thị Lan Anh</t>
  </si>
  <si>
    <t> QH-2018-E QTKD-CLC 1 (TT 23)</t>
  </si>
  <si>
    <t> 28/05/2000</t>
  </si>
  <si>
    <t>  18050656</t>
  </si>
  <si>
    <t>  Mai Hoàng Phương Anh</t>
  </si>
  <si>
    <t> QH-2018-E QTKD-CLC 2 (TT 23)</t>
  </si>
  <si>
    <t> 01/08/2000</t>
  </si>
  <si>
    <t>  18050789</t>
  </si>
  <si>
    <t>  Phùng Đỗ Tâm Như</t>
  </si>
  <si>
    <t> 03/09/2000</t>
  </si>
  <si>
    <t>  18050652</t>
  </si>
  <si>
    <t>  Hà Quỳnh Anh</t>
  </si>
  <si>
    <t> QH-2018-E QTKD-CLC 4 (TT 23)</t>
  </si>
  <si>
    <t> 27/05/2000</t>
  </si>
  <si>
    <t>  16050285</t>
  </si>
  <si>
    <t>  Nguyễn Quyết Thắng</t>
  </si>
  <si>
    <t> QH-2016-E KTPT</t>
  </si>
  <si>
    <t> 12/02/1998</t>
  </si>
  <si>
    <t>  18050264</t>
  </si>
  <si>
    <t>  Vũ Thanh Huyền</t>
  </si>
  <si>
    <t> QH-2018-E KTPT 2</t>
  </si>
  <si>
    <t> 23/08/2000</t>
  </si>
  <si>
    <t>  18050471</t>
  </si>
  <si>
    <t>  Nguyễn Mai Hương</t>
  </si>
  <si>
    <t> QH-2018-E KTQT-CLC 4 (TT 23)</t>
  </si>
  <si>
    <t> 03/12/2000</t>
  </si>
  <si>
    <t>  16040368</t>
  </si>
  <si>
    <t>  Hà Thị Phương Thảo</t>
  </si>
  <si>
    <t> QH-2018-E KTQT-NN</t>
  </si>
  <si>
    <t> 12/10/1998</t>
  </si>
  <si>
    <t>  Lăng Trung Nghĩa</t>
  </si>
  <si>
    <t> QH-2013-E KTPT</t>
  </si>
  <si>
    <t> 30/10/1995</t>
  </si>
  <si>
    <t>  15050800</t>
  </si>
  <si>
    <t>  Đặng Ngọc An</t>
  </si>
  <si>
    <t> QH-2015-E KETOAN</t>
  </si>
  <si>
    <t> 30/10/1996</t>
  </si>
  <si>
    <t>  15050034</t>
  </si>
  <si>
    <t>  Phạm Kim Anh</t>
  </si>
  <si>
    <t> 15/05/1997</t>
  </si>
  <si>
    <t>  16050525</t>
  </si>
  <si>
    <t>  Lê Quốc Dũng</t>
  </si>
  <si>
    <t> QH-2016-E KTQT</t>
  </si>
  <si>
    <t> 17/02/1998</t>
  </si>
  <si>
    <t>  16052286</t>
  </si>
  <si>
    <t>  Nguyễn Anh Đức</t>
  </si>
  <si>
    <t> QH-2016-E TCNH</t>
  </si>
  <si>
    <t> 01/05/1998</t>
  </si>
  <si>
    <t>  16051293</t>
  </si>
  <si>
    <t>  Phạm Nhật Minh</t>
  </si>
  <si>
    <t> 24/08/1998</t>
  </si>
  <si>
    <t>  17050539</t>
  </si>
  <si>
    <t>  Phạm Thị Hà Vy</t>
  </si>
  <si>
    <t> QH-2017-E KẾ TOÁN</t>
  </si>
  <si>
    <t> 05/02/1999</t>
  </si>
  <si>
    <t>  17050004</t>
  </si>
  <si>
    <t>  Lương Thị Hoàng Anh</t>
  </si>
  <si>
    <t> QH-2017-E KINH TẾ</t>
  </si>
  <si>
    <t> 26/07/1999</t>
  </si>
  <si>
    <t>  17050018</t>
  </si>
  <si>
    <t>  Nguyễn Ngọc Diệp</t>
  </si>
  <si>
    <t> 06/02/1999</t>
  </si>
  <si>
    <t>  17050141</t>
  </si>
  <si>
    <t>  Lưu Đăng Khoa</t>
  </si>
  <si>
    <t> QH-2017-E KTPT</t>
  </si>
  <si>
    <t> 09/03/1999</t>
  </si>
  <si>
    <t>  17050773</t>
  </si>
  <si>
    <t>  Hoàng Thị Hường</t>
  </si>
  <si>
    <t> QH-2017-E KTQT</t>
  </si>
  <si>
    <t> 04/01/1998</t>
  </si>
  <si>
    <t>  17050581</t>
  </si>
  <si>
    <t>  Trần Lam Hải</t>
  </si>
  <si>
    <t> QH-2017-E KTQT-CLC 1 (TT 23)</t>
  </si>
  <si>
    <t> 13/09/1999</t>
  </si>
  <si>
    <t>  17050609</t>
  </si>
  <si>
    <t>  Phùng Thị Lệ</t>
  </si>
  <si>
    <t> 08/11/1999</t>
  </si>
  <si>
    <t>  16040039</t>
  </si>
  <si>
    <t>  Nguyễn Thắng Nam Anh</t>
  </si>
  <si>
    <t> QH-2017-E KTQT-NN</t>
  </si>
  <si>
    <t> 21/10/1998</t>
  </si>
  <si>
    <t>  16041064</t>
  </si>
  <si>
    <t>  Nguyễn Bích Hằng</t>
  </si>
  <si>
    <t> 03/09/1998</t>
  </si>
  <si>
    <t>  16040404</t>
  </si>
  <si>
    <t>  Nguyễn Thị Thùy Trang</t>
  </si>
  <si>
    <t> 20/03/1998</t>
  </si>
  <si>
    <t>  17050336</t>
  </si>
  <si>
    <t>  Đặng Thị Ngọc Lan</t>
  </si>
  <si>
    <t> QH-2017-E QTKD</t>
  </si>
  <si>
    <t> 02/08/1999</t>
  </si>
  <si>
    <t>  17050674</t>
  </si>
  <si>
    <t>  Nguyễn Hải Hiệp</t>
  </si>
  <si>
    <t> 21/07/1999</t>
  </si>
  <si>
    <t>  17050688</t>
  </si>
  <si>
    <t>  Nguyễn Tuấn Khải</t>
  </si>
  <si>
    <t> 27/08/1999</t>
  </si>
  <si>
    <t>  17050724</t>
  </si>
  <si>
    <t>  Đỗ Huyền Trang</t>
  </si>
  <si>
    <t>  17050395</t>
  </si>
  <si>
    <t>  Phùng Việt Anh</t>
  </si>
  <si>
    <t> QH-2017-E TCNH</t>
  </si>
  <si>
    <t> 10/07/1999</t>
  </si>
  <si>
    <t>  16061110</t>
  </si>
  <si>
    <t>  Ngô Mai Linh</t>
  </si>
  <si>
    <t> QH-2017-E TCNH-LUẬT</t>
  </si>
  <si>
    <t> 16/10/1998</t>
  </si>
  <si>
    <t>  16061560</t>
  </si>
  <si>
    <t>  Lê Phương Trang</t>
  </si>
  <si>
    <t> 19/05/1998</t>
  </si>
  <si>
    <t>  18051000</t>
  </si>
  <si>
    <t>  Nguyễn Thị Ngọc Anh</t>
  </si>
  <si>
    <t> QH-2018-E KẾ TOÁN-CLC 1 (TT 23)</t>
  </si>
  <si>
    <t> 30/09/2000</t>
  </si>
  <si>
    <t>  18051100</t>
  </si>
  <si>
    <t>  Vương Thị Như Quỳnh</t>
  </si>
  <si>
    <t> 07/04/2000</t>
  </si>
  <si>
    <t>  18051015</t>
  </si>
  <si>
    <t>  Trịnh Kim Chi</t>
  </si>
  <si>
    <t> QH-2018-E KẾ TOÁN-CLC 2 (TT 23)</t>
  </si>
  <si>
    <t> 06/01/2000</t>
  </si>
  <si>
    <t>  18051068</t>
  </si>
  <si>
    <t>  Tống Khánh Linh</t>
  </si>
  <si>
    <t> 08/10/2000</t>
  </si>
  <si>
    <t>  18051088</t>
  </si>
  <si>
    <t>  Đỗ Mai Phương</t>
  </si>
  <si>
    <t> 21/08/2000</t>
  </si>
  <si>
    <t>  18051093</t>
  </si>
  <si>
    <t>  Nguyễn Anh Quân</t>
  </si>
  <si>
    <t> 26/11/2000</t>
  </si>
  <si>
    <t>  18051029</t>
  </si>
  <si>
    <t>  Nguyễn Thị Hoàng Giang</t>
  </si>
  <si>
    <t> QH-2018-E KẾ TOÁN-CLC 3 (TT 23)</t>
  </si>
  <si>
    <t> 02/07/2000</t>
  </si>
  <si>
    <t>  18051094</t>
  </si>
  <si>
    <t>  Phạm Thị Thục Quyên</t>
  </si>
  <si>
    <t> 24/09/2000</t>
  </si>
  <si>
    <t>  18051101</t>
  </si>
  <si>
    <t>  Trần Đức Tài</t>
  </si>
  <si>
    <t> 16/10/2000</t>
  </si>
  <si>
    <t>  18050040</t>
  </si>
  <si>
    <t>  Nguyễn Thị Việt Hà</t>
  </si>
  <si>
    <t> QH-2018-E KINH TẾ 1</t>
  </si>
  <si>
    <t> 12/12/2000</t>
  </si>
  <si>
    <t>  18050052</t>
  </si>
  <si>
    <t>  Lã Trang Hiền</t>
  </si>
  <si>
    <t> 28/11/2000</t>
  </si>
  <si>
    <t>  18050062</t>
  </si>
  <si>
    <t>  Vũ Đình Huấn</t>
  </si>
  <si>
    <t> 02/10/2000</t>
  </si>
  <si>
    <t>  18050064</t>
  </si>
  <si>
    <t>  Trương Bích Huệ</t>
  </si>
  <si>
    <t> 25/08/2000</t>
  </si>
  <si>
    <t>  18050074</t>
  </si>
  <si>
    <t>  Đỗ Thị Huyền</t>
  </si>
  <si>
    <t> 10/02/2000</t>
  </si>
  <si>
    <t>  18050189</t>
  </si>
  <si>
    <t>  Hoàng Thùy Linh</t>
  </si>
  <si>
    <t> 28/02/1999</t>
  </si>
  <si>
    <t>  18050120</t>
  </si>
  <si>
    <t>  Lê Thị Nguyệt</t>
  </si>
  <si>
    <t> 09/11/2000</t>
  </si>
  <si>
    <t>  18050126</t>
  </si>
  <si>
    <t>  Phạm Thị Mỹ Ninh</t>
  </si>
  <si>
    <t> 06/12/2000</t>
  </si>
  <si>
    <t>  18050132</t>
  </si>
  <si>
    <t>  Ngô Thanh Phượng</t>
  </si>
  <si>
    <t> 07/09/2000</t>
  </si>
  <si>
    <t>  18050138</t>
  </si>
  <si>
    <t>  Đỗ Thị Quyên</t>
  </si>
  <si>
    <t> 07/02/2000</t>
  </si>
  <si>
    <t>  18050148</t>
  </si>
  <si>
    <t>  Ngô Thị Thảo</t>
  </si>
  <si>
    <t> 17/11/2000</t>
  </si>
  <si>
    <t>  18050152</t>
  </si>
  <si>
    <t>  Lê Phương Thu</t>
  </si>
  <si>
    <t> 21/09/2000</t>
  </si>
  <si>
    <t>  18050190</t>
  </si>
  <si>
    <t>  Lý Hiền Thu</t>
  </si>
  <si>
    <t> 08/07/1999</t>
  </si>
  <si>
    <t>  18050185</t>
  </si>
  <si>
    <t>  Hoàng Thị Viên</t>
  </si>
  <si>
    <t> 12/08/2000</t>
  </si>
  <si>
    <t>  18050004</t>
  </si>
  <si>
    <t>  Lê Hải Anh</t>
  </si>
  <si>
    <t> QH-2018-E KINH TẾ 2</t>
  </si>
  <si>
    <t> 16/06/2000</t>
  </si>
  <si>
    <t>  18050014</t>
  </si>
  <si>
    <t>  Phạm Phương Anh</t>
  </si>
  <si>
    <t> 17/12/2000</t>
  </si>
  <si>
    <t>  18050020</t>
  </si>
  <si>
    <t>  Nguyễn Thị Ngọc Châm</t>
  </si>
  <si>
    <t> 03/01/2000</t>
  </si>
  <si>
    <t>  18050031</t>
  </si>
  <si>
    <t>  Hoàng Đức Dương</t>
  </si>
  <si>
    <t> 23/12/2000</t>
  </si>
  <si>
    <t>  18050041</t>
  </si>
  <si>
    <t>  Trần Thị Hà</t>
  </si>
  <si>
    <t> 12/10/2000</t>
  </si>
  <si>
    <t>  18050043</t>
  </si>
  <si>
    <t>  Nguyễn Thị Nguyệt Hằng</t>
  </si>
  <si>
    <t>  18050055</t>
  </si>
  <si>
    <t>  Lê Trung Hiếu</t>
  </si>
  <si>
    <t> 15/03/1999</t>
  </si>
  <si>
    <t>  18050061</t>
  </si>
  <si>
    <t>  Phạm Thị Hoài</t>
  </si>
  <si>
    <t> 10/11/2000</t>
  </si>
  <si>
    <t>  18050065</t>
  </si>
  <si>
    <t>  Vũ Thanh Huệ</t>
  </si>
  <si>
    <t> 17/04/2000</t>
  </si>
  <si>
    <t>  18050085</t>
  </si>
  <si>
    <t>  Phạm Thị Liên</t>
  </si>
  <si>
    <t> 30/11/2000</t>
  </si>
  <si>
    <t>  18050090</t>
  </si>
  <si>
    <t>  Nguyễn Thuỳ Linh</t>
  </si>
  <si>
    <t> 11/01/2000</t>
  </si>
  <si>
    <t>  18050115</t>
  </si>
  <si>
    <t>  Nguyễn Minh Ngọc</t>
  </si>
  <si>
    <t> 09/01/2000</t>
  </si>
  <si>
    <t>  18050117</t>
  </si>
  <si>
    <t>  Nguyễn Thị Thảo Ngọc</t>
  </si>
  <si>
    <t> 03/11/2000</t>
  </si>
  <si>
    <t>  18050155</t>
  </si>
  <si>
    <t>  Nguyễn Thu Thuỷ</t>
  </si>
  <si>
    <t> 16/08/2000</t>
  </si>
  <si>
    <t>  18050163</t>
  </si>
  <si>
    <t>  Lê Thuỷ Tiên</t>
  </si>
  <si>
    <t> 12/07/2000</t>
  </si>
  <si>
    <t>  18050178</t>
  </si>
  <si>
    <t>  Vũ Huyền Trang</t>
  </si>
  <si>
    <t> 10/09/2000</t>
  </si>
  <si>
    <t>  18050187</t>
  </si>
  <si>
    <t>  Nguyễn Thị Xoan</t>
  </si>
  <si>
    <t> 29/03/2000</t>
  </si>
  <si>
    <t>  16061297</t>
  </si>
  <si>
    <t>  Nguyễn Kiều Anh</t>
  </si>
  <si>
    <t> QH-2018-E KINH TẾ-LUẬT</t>
  </si>
  <si>
    <t> 08/09/1998</t>
  </si>
  <si>
    <t>  18050217</t>
  </si>
  <si>
    <t>  Lê Đức Duy</t>
  </si>
  <si>
    <t> QH-2018-E KTPT 1</t>
  </si>
  <si>
    <t> 09/05/2000</t>
  </si>
  <si>
    <t>  18050212</t>
  </si>
  <si>
    <t>  Đào Minh Đức</t>
  </si>
  <si>
    <t> 30/10/2000</t>
  </si>
  <si>
    <t>  18050225</t>
  </si>
  <si>
    <t>  Dương Thị Hà</t>
  </si>
  <si>
    <t> 14/05/2000</t>
  </si>
  <si>
    <t>  18050259</t>
  </si>
  <si>
    <t>  Nguyễn Thị Huyền</t>
  </si>
  <si>
    <t> 15/01/2000</t>
  </si>
  <si>
    <t>  18050267</t>
  </si>
  <si>
    <t>  Đổng Thị Khánh Linh</t>
  </si>
  <si>
    <t> 20/02/2000</t>
  </si>
  <si>
    <t>  18050281</t>
  </si>
  <si>
    <t>  Nguyễn Thị Ly</t>
  </si>
  <si>
    <t> 30/08/2000</t>
  </si>
  <si>
    <t>  18050299</t>
  </si>
  <si>
    <t>  Nguyễn Yến Nhi</t>
  </si>
  <si>
    <t>  18050305</t>
  </si>
  <si>
    <t>  Lê Thị Oanh</t>
  </si>
  <si>
    <t> 24/04/2000</t>
  </si>
  <si>
    <t>  18050317</t>
  </si>
  <si>
    <t>  Đào Văn Tài</t>
  </si>
  <si>
    <t> 19/10/2000</t>
  </si>
  <si>
    <t>  18050319</t>
  </si>
  <si>
    <t>  Cù Văn Tâm</t>
  </si>
  <si>
    <t> 18/06/2000</t>
  </si>
  <si>
    <t>  18050341</t>
  </si>
  <si>
    <t>  Đỗ Công Tiến</t>
  </si>
  <si>
    <t> 24/10/2000</t>
  </si>
  <si>
    <t>  18050209</t>
  </si>
  <si>
    <t>  Nguyễn Thị Kim Chi</t>
  </si>
  <si>
    <t>  18050220</t>
  </si>
  <si>
    <t>  Lương Thị Hương Giang</t>
  </si>
  <si>
    <t>  18050233</t>
  </si>
  <si>
    <t>  Phùng Thị Hằng</t>
  </si>
  <si>
    <t> 11/11/2000</t>
  </si>
  <si>
    <t>  18050288</t>
  </si>
  <si>
    <t>  Phạm Thị Hồng Mây</t>
  </si>
  <si>
    <t> 24/02/2000</t>
  </si>
  <si>
    <t>  18050318</t>
  </si>
  <si>
    <t>  Nguyễn Đức Tài</t>
  </si>
  <si>
    <t> 01/12/2000</t>
  </si>
  <si>
    <t>  18050344</t>
  </si>
  <si>
    <t>  Bùi Vân Trang</t>
  </si>
  <si>
    <t> 16/09/2000</t>
  </si>
  <si>
    <t>  18050404</t>
  </si>
  <si>
    <t>  Lê Ngọc Ánh</t>
  </si>
  <si>
    <t> QH-2018-E KTQT-CLC 1 (TT 23)</t>
  </si>
  <si>
    <t>  18050449</t>
  </si>
  <si>
    <t>  Trương Thị Hằng</t>
  </si>
  <si>
    <t> 20/05/2000</t>
  </si>
  <si>
    <t>  18050483</t>
  </si>
  <si>
    <t>  Phạm Thị Thanh Huyền</t>
  </si>
  <si>
    <t> 05/09/2000</t>
  </si>
  <si>
    <t>  18050486</t>
  </si>
  <si>
    <t>  Lê Tử Quốc Khánh</t>
  </si>
  <si>
    <t> 02/09/2000</t>
  </si>
  <si>
    <t>  18050493</t>
  </si>
  <si>
    <t>  Vương Vũ Ngọc Liên</t>
  </si>
  <si>
    <t> 29/10/2001</t>
  </si>
  <si>
    <t>  18050564</t>
  </si>
  <si>
    <t>  Nguyễn Hải Quỳnh</t>
  </si>
  <si>
    <t> 08/05/2000</t>
  </si>
  <si>
    <t>  18050565</t>
  </si>
  <si>
    <t>  Vũ Thị Quỳnh</t>
  </si>
  <si>
    <t> 03/06/2000</t>
  </si>
  <si>
    <t>  18050574</t>
  </si>
  <si>
    <t>  Đỗ Phương Thảo</t>
  </si>
  <si>
    <t> 07/05/2000</t>
  </si>
  <si>
    <t>  18050588</t>
  </si>
  <si>
    <t>  Vũ Phương Thảo</t>
  </si>
  <si>
    <t> 13/12/2000</t>
  </si>
  <si>
    <t>  18050416</t>
  </si>
  <si>
    <t>  Trương Thị Khánh Chi</t>
  </si>
  <si>
    <t> QH-2018-E KTQT-CLC 2 (TT 23)</t>
  </si>
  <si>
    <t>  18050563</t>
  </si>
  <si>
    <t>  Dương Ngọc Quỳnh</t>
  </si>
  <si>
    <t> 24/10/1999</t>
  </si>
  <si>
    <t>  18050575</t>
  </si>
  <si>
    <t>  Hoàng Phương Thảo</t>
  </si>
  <si>
    <t>  18050623</t>
  </si>
  <si>
    <t>  Đỗ Thị Thuý Vân</t>
  </si>
  <si>
    <t>  18050637</t>
  </si>
  <si>
    <t>  Phan Hải Yến</t>
  </si>
  <si>
    <t> 04/04/2000</t>
  </si>
  <si>
    <t>  18050466</t>
  </si>
  <si>
    <t>  Phan Thu Huệ</t>
  </si>
  <si>
    <t> QH-2018-E KTQT-CLC 3 (TT 23)</t>
  </si>
  <si>
    <t> 08/07/2000</t>
  </si>
  <si>
    <t>  18050412</t>
  </si>
  <si>
    <t>  Trần Quốc Bình</t>
  </si>
  <si>
    <t> 04/12/2000</t>
  </si>
  <si>
    <t>  18050479</t>
  </si>
  <si>
    <t>  Nguyễn Quốc Huy</t>
  </si>
  <si>
    <t> 25/07/2000</t>
  </si>
  <si>
    <t>  18050628</t>
  </si>
  <si>
    <t>  Trương Diễn Trang Vi</t>
  </si>
  <si>
    <t> 10/07/2000</t>
  </si>
  <si>
    <t>  18050469</t>
  </si>
  <si>
    <t>  Nguyễn Cao Việt Hưng</t>
  </si>
  <si>
    <t> QH-2018-E KTQT-CLC 5 (TT 23)</t>
  </si>
  <si>
    <t> 23/05/2000</t>
  </si>
  <si>
    <t>  18050504</t>
  </si>
  <si>
    <t>  Trần Diệu Linh</t>
  </si>
  <si>
    <t> 18/04/2000</t>
  </si>
  <si>
    <t>  18050597</t>
  </si>
  <si>
    <t>  Nguyễn Ngọc Thủy Tiên</t>
  </si>
  <si>
    <t> 23/01/2000</t>
  </si>
  <si>
    <t>  18050606</t>
  </si>
  <si>
    <t>  Nguyễn Quỳnh Trang</t>
  </si>
  <si>
    <t> 19/06/2000</t>
  </si>
  <si>
    <t>  18050419</t>
  </si>
  <si>
    <t>  Nguyễn Nam Đan</t>
  </si>
  <si>
    <t> QH-2018-E KTQT-CLC 6 (TT 23)</t>
  </si>
  <si>
    <t>  18050609</t>
  </si>
  <si>
    <t>  Nguyễn Thiên Hạnh Trang</t>
  </si>
  <si>
    <t> 25/06/2000</t>
  </si>
  <si>
    <t>  17041018</t>
  </si>
  <si>
    <t>  Nguyễn Minh Anh</t>
  </si>
  <si>
    <t> 04/11/1999</t>
  </si>
  <si>
    <t>  17040643</t>
  </si>
  <si>
    <t>  Vũ Thị Phương Anh</t>
  </si>
  <si>
    <t> 17/12/1999</t>
  </si>
  <si>
    <t>  17041021</t>
  </si>
  <si>
    <t>  Nguyễn Phương Hà</t>
  </si>
  <si>
    <t>  16041645</t>
  </si>
  <si>
    <t>  Vũ Thị Mai Hiền</t>
  </si>
  <si>
    <t> 15/04/1998</t>
  </si>
  <si>
    <t>  17041123</t>
  </si>
  <si>
    <t>  Nguyễn Minh Huyền</t>
  </si>
  <si>
    <t>  17040603</t>
  </si>
  <si>
    <t>  Lê Thục Linh</t>
  </si>
  <si>
    <t> 11/06/1999</t>
  </si>
  <si>
    <t>  17040371</t>
  </si>
  <si>
    <t>  Nguyễn Hà Linh</t>
  </si>
  <si>
    <t>  16042138</t>
  </si>
  <si>
    <t>  Trần Hoài Linh</t>
  </si>
  <si>
    <t> 09/07/1998</t>
  </si>
  <si>
    <t>  17040036</t>
  </si>
  <si>
    <t>  Tạ Minh Loan</t>
  </si>
  <si>
    <t> 13/12/1999</t>
  </si>
  <si>
    <t>  17041050</t>
  </si>
  <si>
    <t>  Nguyễn Thị Tuyết Nhi</t>
  </si>
  <si>
    <t> 29/07/1999</t>
  </si>
  <si>
    <t>  16041316</t>
  </si>
  <si>
    <t>  Trần Thị Thủy Tiên</t>
  </si>
  <si>
    <t> 07/05/1998</t>
  </si>
  <si>
    <t>  18050697</t>
  </si>
  <si>
    <t>  Nguyễn Thuỳ Dương</t>
  </si>
  <si>
    <t>  18050730</t>
  </si>
  <si>
    <t>  Ngô Quang Huy</t>
  </si>
  <si>
    <t>  18050791</t>
  </si>
  <si>
    <t>  Nguyễn Thị Nhung</t>
  </si>
  <si>
    <t> 07/06/2000</t>
  </si>
  <si>
    <t>  18050828</t>
  </si>
  <si>
    <t>  Đinh Hoàng Hạnh Trang</t>
  </si>
  <si>
    <t>  18050834</t>
  </si>
  <si>
    <t>  Mai Thị Kiều Trang</t>
  </si>
  <si>
    <t> 06/11/2000</t>
  </si>
  <si>
    <t>  18050687</t>
  </si>
  <si>
    <t>  Đào Ngọc Chuyên</t>
  </si>
  <si>
    <t>  18050804</t>
  </si>
  <si>
    <t>  Nguyễn Thị Hương Quỳnh</t>
  </si>
  <si>
    <t> 25/11/1999</t>
  </si>
  <si>
    <t>  18050668</t>
  </si>
  <si>
    <t>  Phạm Duy Anh</t>
  </si>
  <si>
    <t> QH-2018-E QTKD-CLC 3 (TT 23)</t>
  </si>
  <si>
    <t> 05/11/2000</t>
  </si>
  <si>
    <t>  18050688</t>
  </si>
  <si>
    <t>  Hoàng Khánh Đạt</t>
  </si>
  <si>
    <t> 28/09/2000</t>
  </si>
  <si>
    <t>  18050690</t>
  </si>
  <si>
    <t>  Hoàng Anh Đức</t>
  </si>
  <si>
    <t> 26/02/2000</t>
  </si>
  <si>
    <t>  18050708</t>
  </si>
  <si>
    <t>  Vũ Ngọc Hà</t>
  </si>
  <si>
    <t> 15/06/2000</t>
  </si>
  <si>
    <t>  18050722</t>
  </si>
  <si>
    <t>  Phạm Minh Hoàng</t>
  </si>
  <si>
    <t> 14/08/2000</t>
  </si>
  <si>
    <t>  18050752</t>
  </si>
  <si>
    <t>  Trịnh Khánh Linh</t>
  </si>
  <si>
    <t>  18050795</t>
  </si>
  <si>
    <t>  Bùi Thị Hồng Phúc</t>
  </si>
  <si>
    <t> 02/08/2000</t>
  </si>
  <si>
    <t>  18050810</t>
  </si>
  <si>
    <t>  Lương Thanh Thảo</t>
  </si>
  <si>
    <t> 10/08/2000</t>
  </si>
  <si>
    <t>  18050836</t>
  </si>
  <si>
    <t>  Trần Hạnh Trang</t>
  </si>
  <si>
    <t> 23/11/2000</t>
  </si>
  <si>
    <t>  18050867</t>
  </si>
  <si>
    <t>  Cao Gia Bách</t>
  </si>
  <si>
    <t> QH-2018-E TCNH-CLC 1 (TT 23)</t>
  </si>
  <si>
    <t> 09/10/2000</t>
  </si>
  <si>
    <t>  18050873</t>
  </si>
  <si>
    <t>  Lê Hoàng Linh Chi</t>
  </si>
  <si>
    <t>  18050882</t>
  </si>
  <si>
    <t>  Trần Công Đức</t>
  </si>
  <si>
    <t>  18050918</t>
  </si>
  <si>
    <t>  Nguyễn Khánh Linh</t>
  </si>
  <si>
    <t> 04/06/2000</t>
  </si>
  <si>
    <t>  18050925</t>
  </si>
  <si>
    <t>  Nguyễn Phan Đình Long</t>
  </si>
  <si>
    <t>  18050976</t>
  </si>
  <si>
    <t>  Nguyễn Đức Trung</t>
  </si>
  <si>
    <t> 21/12/2000</t>
  </si>
  <si>
    <t>  18050852</t>
  </si>
  <si>
    <t>  Đinh Thị An</t>
  </si>
  <si>
    <t> QH-2018-E TCNH-CLC 2 (TT 23)</t>
  </si>
  <si>
    <t> 08/12/2000</t>
  </si>
  <si>
    <t>  18050905</t>
  </si>
  <si>
    <t>  Kiều Quang Huy</t>
  </si>
  <si>
    <t> 11/03/2000</t>
  </si>
  <si>
    <t>  18050919</t>
  </si>
  <si>
    <t>  Nguyễn Thị Thuỳ Linh</t>
  </si>
  <si>
    <t> 20/11/2000</t>
  </si>
  <si>
    <t>  18050945</t>
  </si>
  <si>
    <t>  Tào Lê Yến Nhi</t>
  </si>
  <si>
    <t> 15/03/2000</t>
  </si>
  <si>
    <t>  18050950</t>
  </si>
  <si>
    <t>  Trịnh Xuân Phong</t>
  </si>
  <si>
    <t> 25/09/1999</t>
  </si>
  <si>
    <t>  18050860</t>
  </si>
  <si>
    <t>  Nguyễn Thị Quỳnh Anh</t>
  </si>
  <si>
    <t> QH-2018-E TCNH-CLC 3 (TT 23)</t>
  </si>
  <si>
    <t>  18050862</t>
  </si>
  <si>
    <t>  Phạm Ngọc Vân Anh</t>
  </si>
  <si>
    <t>  18050863</t>
  </si>
  <si>
    <t>  Trần Nam Anh</t>
  </si>
  <si>
    <t>  18050913</t>
  </si>
  <si>
    <t>  Đinh Diệu Linh</t>
  </si>
  <si>
    <t> 17/03/2000</t>
  </si>
  <si>
    <t>  18050914</t>
  </si>
  <si>
    <t>  Đinh Hoàng Linh</t>
  </si>
  <si>
    <t> 26/08/2000</t>
  </si>
  <si>
    <t>  18050917</t>
  </si>
  <si>
    <t>  Nguyễn Bảo Linh</t>
  </si>
  <si>
    <t>  18050922</t>
  </si>
  <si>
    <t>  Phạm Ngọc Khánh Linh</t>
  </si>
  <si>
    <t> 05/12/2000</t>
  </si>
  <si>
    <t>  18050949</t>
  </si>
  <si>
    <t>  Lê Đức Phong</t>
  </si>
  <si>
    <t> 18/12/2000</t>
  </si>
  <si>
    <t>  18050952</t>
  </si>
  <si>
    <t>  Nguyễn Thế Quang</t>
  </si>
  <si>
    <t>  18050961</t>
  </si>
  <si>
    <t>  Nguyễn Thị Thảo</t>
  </si>
  <si>
    <t>  18050974</t>
  </si>
  <si>
    <t>  Trần Vũ Minh Triết</t>
  </si>
  <si>
    <t> 27/09/2000</t>
  </si>
  <si>
    <t>  16062243</t>
  </si>
  <si>
    <t>  Phạm Thùy Linh</t>
  </si>
  <si>
    <t> QH-2018-E TCNH-LUẬT</t>
  </si>
  <si>
    <t> 18/02/1998</t>
  </si>
  <si>
    <t>  16042165</t>
  </si>
  <si>
    <t>  Nguyễn Hoàng Giang</t>
  </si>
  <si>
    <t> QH-2018-E TCNH-NN</t>
  </si>
  <si>
    <t> 18/08/1998</t>
  </si>
  <si>
    <t>  16050815</t>
  </si>
  <si>
    <t>  Lê Hoa Thiên Thảo</t>
  </si>
  <si>
    <t> QH-2016-E KTQT-CLC (TT 23)</t>
  </si>
  <si>
    <t> 19/11/1998</t>
  </si>
  <si>
    <t>  17050171</t>
  </si>
  <si>
    <t>  Nguyễn Thị Phương Thảo</t>
  </si>
  <si>
    <t> 21/02/1999</t>
  </si>
  <si>
    <t>  17050791</t>
  </si>
  <si>
    <t>  Dương Hồng Lập</t>
  </si>
  <si>
    <t> 02/05/1989</t>
  </si>
  <si>
    <t>  17050614</t>
  </si>
  <si>
    <t>  Nguyễn Thị Thùy Linh</t>
  </si>
  <si>
    <t> 05/11/1999</t>
  </si>
  <si>
    <t>  17050620</t>
  </si>
  <si>
    <t>  Nguyễn Tuấn Minh</t>
  </si>
  <si>
    <t>  17050598</t>
  </si>
  <si>
    <t>  Phạm Quang Huy</t>
  </si>
  <si>
    <t> QH-2017-E KTQT-CLC 2 (TT 23)</t>
  </si>
  <si>
    <t> 29/03/1999</t>
  </si>
  <si>
    <t>  16042272</t>
  </si>
  <si>
    <t>  Trịnh Thu Hà</t>
  </si>
  <si>
    <t> 16/02/1998</t>
  </si>
  <si>
    <t>  18050136</t>
  </si>
  <si>
    <t>  Nguyễn Hồng Quý</t>
  </si>
  <si>
    <t> 26/09/2000</t>
  </si>
  <si>
    <t>  18050179</t>
  </si>
  <si>
    <t>  Nguyễn Thị Kiều Trinh</t>
  </si>
  <si>
    <t> 28/07/2000</t>
  </si>
  <si>
    <t>  18050298</t>
  </si>
  <si>
    <t>  Vũ Thị Bích Nguyệt</t>
  </si>
  <si>
    <t> 01/06/2000</t>
  </si>
  <si>
    <t>  18050320</t>
  </si>
  <si>
    <t>  Đào Duy Tấn</t>
  </si>
  <si>
    <t> 25/05/2000</t>
  </si>
  <si>
    <t>  18050436</t>
  </si>
  <si>
    <t>  Ngô Thùy Dương</t>
  </si>
  <si>
    <t>  18050615</t>
  </si>
  <si>
    <t>  Nguyễn Công Trung</t>
  </si>
  <si>
    <t> 04/09/2000</t>
  </si>
  <si>
    <t>  18050638</t>
  </si>
  <si>
    <t>  Phùng Thị Thảo Yến</t>
  </si>
  <si>
    <t>  17040404</t>
  </si>
  <si>
    <t>  Ngô Thị Thanh Dịu</t>
  </si>
  <si>
    <t> 29/12/1999</t>
  </si>
  <si>
    <t>  16042419</t>
  </si>
  <si>
    <t>  Nguyễn Thị Khánh Hà</t>
  </si>
  <si>
    <t> 27/02/1998</t>
  </si>
  <si>
    <t>  17040752</t>
  </si>
  <si>
    <t>  Trần Mai Linh</t>
  </si>
  <si>
    <t> 20/12/1998</t>
  </si>
  <si>
    <t>  16040675</t>
  </si>
  <si>
    <t>  Nguyễn Hà Phương</t>
  </si>
  <si>
    <t> 01/11/1998</t>
  </si>
  <si>
    <t>  17050415</t>
  </si>
  <si>
    <t>  Đinh Quang Khải</t>
  </si>
  <si>
    <t> 08/01/1999</t>
  </si>
  <si>
    <t>  18050188</t>
  </si>
  <si>
    <t>  Vi Thị Hồng</t>
  </si>
  <si>
    <t> 26/10/1999</t>
  </si>
  <si>
    <t>  18050125</t>
  </si>
  <si>
    <t>  Nguyễn Hồng Nhung</t>
  </si>
  <si>
    <t> 22/01/2000</t>
  </si>
  <si>
    <t>  18050393</t>
  </si>
  <si>
    <t>  Phạm Hoàng Anh</t>
  </si>
  <si>
    <t>  18050459</t>
  </si>
  <si>
    <t> 27/07/2000</t>
  </si>
  <si>
    <t>  18050538</t>
  </si>
  <si>
    <t>  Ngô Anh Nguyên</t>
  </si>
  <si>
    <t> 20/12/2000</t>
  </si>
  <si>
    <t>  16042176</t>
  </si>
  <si>
    <t>  Nguyễn Thị Minh Châu</t>
  </si>
  <si>
    <t> 24/10/1998</t>
  </si>
  <si>
    <t>  17040011</t>
  </si>
  <si>
    <t>  Nguyễn Thúy Lan</t>
  </si>
  <si>
    <t> 09/12/1999</t>
  </si>
  <si>
    <t>  17050750</t>
  </si>
  <si>
    <t>  Đỗ Nguyễn Thảo Linh</t>
  </si>
  <si>
    <t> QH-2017-E TCNH-CLC (TT 23)</t>
  </si>
  <si>
    <t> 12/09/1999</t>
  </si>
  <si>
    <t>  18050932</t>
  </si>
  <si>
    <t>  Nguyễn Hà My</t>
  </si>
  <si>
    <t> 01/04/1999</t>
  </si>
  <si>
    <t>  17050621</t>
  </si>
  <si>
    <t>  Nguyễn Ngọc Hà My</t>
  </si>
  <si>
    <t>  18050046</t>
  </si>
  <si>
    <t>  Đỗ Thị Hạnh</t>
  </si>
  <si>
    <t> 06/06/2000</t>
  </si>
  <si>
    <t>  18050307</t>
  </si>
  <si>
    <t>  Lê Thu Phương</t>
  </si>
  <si>
    <t> 09/09/2000</t>
  </si>
  <si>
    <t>  18050309</t>
  </si>
  <si>
    <t>  Hoàng Ngọc Phượng</t>
  </si>
  <si>
    <t> 16/12/2000</t>
  </si>
  <si>
    <t>19050814</t>
  </si>
  <si>
    <t>Hồ Hạnh An</t>
  </si>
  <si>
    <t>QH-2019-E KẾ TOÁN-CLC 1 (TT 23)</t>
  </si>
  <si>
    <t>19050819</t>
  </si>
  <si>
    <t>Lê Phương Anh</t>
  </si>
  <si>
    <t>19050823</t>
  </si>
  <si>
    <t>Nguyễn Phương Anh</t>
  </si>
  <si>
    <t>19050995</t>
  </si>
  <si>
    <t>Nguyễn Quỳnh Anh</t>
  </si>
  <si>
    <t>19050828</t>
  </si>
  <si>
    <t>Trần Phương Anh</t>
  </si>
  <si>
    <t>19050832</t>
  </si>
  <si>
    <t>Nguyễn Thị Ngọc Bích</t>
  </si>
  <si>
    <t>19050837</t>
  </si>
  <si>
    <t>Lê Thị Linh Chi</t>
  </si>
  <si>
    <t>19050845</t>
  </si>
  <si>
    <t>Tăng Thị Thùy Dung</t>
  </si>
  <si>
    <t>19050849</t>
  </si>
  <si>
    <t>Nguyễn Thị Mỹ Duyên</t>
  </si>
  <si>
    <t>19050841</t>
  </si>
  <si>
    <t>Lê Duy Đức</t>
  </si>
  <si>
    <t>19050853</t>
  </si>
  <si>
    <t>Phương Thu Giang</t>
  </si>
  <si>
    <t>19050863</t>
  </si>
  <si>
    <t>Vũ Hồng Hạnh</t>
  </si>
  <si>
    <t>19050858</t>
  </si>
  <si>
    <t>Hà Minh Hằng</t>
  </si>
  <si>
    <t>19050867</t>
  </si>
  <si>
    <t>Nguyễn Thu Hiền</t>
  </si>
  <si>
    <t>19050871</t>
  </si>
  <si>
    <t>Đặng Thị Huệ</t>
  </si>
  <si>
    <t>19050885</t>
  </si>
  <si>
    <t>Nguyễn Thị Ngọc Huyền</t>
  </si>
  <si>
    <t>19050875</t>
  </si>
  <si>
    <t>Dương Thu Hương</t>
  </si>
  <si>
    <t>19050880</t>
  </si>
  <si>
    <t>Kiều Thị Thu Hường</t>
  </si>
  <si>
    <t>19050889</t>
  </si>
  <si>
    <t>Trần Thị Lành</t>
  </si>
  <si>
    <t>19050893</t>
  </si>
  <si>
    <t>Lê Khánh Linh</t>
  </si>
  <si>
    <t>19050897</t>
  </si>
  <si>
    <t>Nhâm Thị Diệu Linh</t>
  </si>
  <si>
    <t>19050901</t>
  </si>
  <si>
    <t>Phí Thùy Linh</t>
  </si>
  <si>
    <t>19050905</t>
  </si>
  <si>
    <t>Vi Nhật Linh</t>
  </si>
  <si>
    <t>19050909</t>
  </si>
  <si>
    <t>Phan Hương Ly</t>
  </si>
  <si>
    <t>19050914</t>
  </si>
  <si>
    <t>Nguyễn Lê Hà My</t>
  </si>
  <si>
    <t>19050918</t>
  </si>
  <si>
    <t>Trần Thu Ngân</t>
  </si>
  <si>
    <t>19050922</t>
  </si>
  <si>
    <t>Lê Thị Hồng Ngọc</t>
  </si>
  <si>
    <t>19050926</t>
  </si>
  <si>
    <t>Nguyễn Thị Nguyệt</t>
  </si>
  <si>
    <t>19050930</t>
  </si>
  <si>
    <t>Nguyễn Trần Mai Nhi</t>
  </si>
  <si>
    <t>19050934</t>
  </si>
  <si>
    <t>Nguyễn Thị Hồng Nhung</t>
  </si>
  <si>
    <t>19050940</t>
  </si>
  <si>
    <t>Đỗ Thị Phúc</t>
  </si>
  <si>
    <t>19050944</t>
  </si>
  <si>
    <t>Nguyễn Thị Thu Phương</t>
  </si>
  <si>
    <t>19050948</t>
  </si>
  <si>
    <t>Hoàng Thị Thu Quyên</t>
  </si>
  <si>
    <t>19050952</t>
  </si>
  <si>
    <t>Nguyễn Thị Thanh Thanh</t>
  </si>
  <si>
    <t>19050956</t>
  </si>
  <si>
    <t>Nguyễn Phương Thảo</t>
  </si>
  <si>
    <t>19050960</t>
  </si>
  <si>
    <t>Phạm Thị Phương Thảo</t>
  </si>
  <si>
    <t>19050970</t>
  </si>
  <si>
    <t>Nguyễn Thu Thủy</t>
  </si>
  <si>
    <t>19050975</t>
  </si>
  <si>
    <t>Nguyễn Thị Thùy Trang</t>
  </si>
  <si>
    <t>19050979</t>
  </si>
  <si>
    <t>Trần Quỳnh Trang</t>
  </si>
  <si>
    <t>19050983</t>
  </si>
  <si>
    <t>Trần Anh Tuấn</t>
  </si>
  <si>
    <t>19050987</t>
  </si>
  <si>
    <t>Hoàng Lê Thảo Vy</t>
  </si>
  <si>
    <t>19050815</t>
  </si>
  <si>
    <t>Nguyễn Hải An</t>
  </si>
  <si>
    <t>QH-2019-E KẾ TOÁN-CLC 2 (TT 23)</t>
  </si>
  <si>
    <t>19050820</t>
  </si>
  <si>
    <t>Lê Thị Hà Anh</t>
  </si>
  <si>
    <t>19050824</t>
  </si>
  <si>
    <t>19050829</t>
  </si>
  <si>
    <t>Trần Thị Ngọc Anh</t>
  </si>
  <si>
    <t>19050833</t>
  </si>
  <si>
    <t>Đào Thị Thanh Bình</t>
  </si>
  <si>
    <t>19050838</t>
  </si>
  <si>
    <t>Tạ Kim Chi</t>
  </si>
  <si>
    <t>19050846</t>
  </si>
  <si>
    <t>Bùi Thùy Dương</t>
  </si>
  <si>
    <t>19050842</t>
  </si>
  <si>
    <t>Nguyễn Anh Đức</t>
  </si>
  <si>
    <t>19050850</t>
  </si>
  <si>
    <t>Đinh Thị Cẩm Giang</t>
  </si>
  <si>
    <t>19050854</t>
  </si>
  <si>
    <t>Ngô Thị Hà</t>
  </si>
  <si>
    <t>19050860</t>
  </si>
  <si>
    <t>Lê Thị Hạnh</t>
  </si>
  <si>
    <t>19050864</t>
  </si>
  <si>
    <t>Nguyễn Thị Hảo</t>
  </si>
  <si>
    <t>19050868</t>
  </si>
  <si>
    <t>Nguyễn Thị Hoa</t>
  </si>
  <si>
    <t>19050872</t>
  </si>
  <si>
    <t>Trần Thị Huệ</t>
  </si>
  <si>
    <t>19050882</t>
  </si>
  <si>
    <t>Đỗ Thị Huyền</t>
  </si>
  <si>
    <t>19050886</t>
  </si>
  <si>
    <t>Phùng Thanh Huyền</t>
  </si>
  <si>
    <t>19050876</t>
  </si>
  <si>
    <t>Nghiêm Thị Thu Hương</t>
  </si>
  <si>
    <t>19050890</t>
  </si>
  <si>
    <t>Nguyễn Thị Liên</t>
  </si>
  <si>
    <t>19050894</t>
  </si>
  <si>
    <t>Nguyễn Khánh Linh</t>
  </si>
  <si>
    <t>19050898</t>
  </si>
  <si>
    <t>Phạm Thị Linh</t>
  </si>
  <si>
    <t>19050902</t>
  </si>
  <si>
    <t>Phùng Thị Ngọc Linh</t>
  </si>
  <si>
    <t>19050906</t>
  </si>
  <si>
    <t>Nguyễn Thị Cẩm Ly</t>
  </si>
  <si>
    <t>19050911</t>
  </si>
  <si>
    <t>Ngô Phương Mai</t>
  </si>
  <si>
    <t>19050915</t>
  </si>
  <si>
    <t>Đặng Phạm Ý Mỹ</t>
  </si>
  <si>
    <t>19050919</t>
  </si>
  <si>
    <t>Bùi Thu Ngọc</t>
  </si>
  <si>
    <t>19050923</t>
  </si>
  <si>
    <t>Nguyễn Bích Ngọc</t>
  </si>
  <si>
    <t>19050927</t>
  </si>
  <si>
    <t>Phạm Minh Nguyệt</t>
  </si>
  <si>
    <t>19050931</t>
  </si>
  <si>
    <t>Trần Thảo Nhi</t>
  </si>
  <si>
    <t>19050935</t>
  </si>
  <si>
    <t>19050999</t>
  </si>
  <si>
    <t>Nguyễn Trang Nhung</t>
  </si>
  <si>
    <t>19050941</t>
  </si>
  <si>
    <t>Nguyễn Đỗ Thiên Phúc</t>
  </si>
  <si>
    <t>19050945</t>
  </si>
  <si>
    <t>Phạm Hà Phương</t>
  </si>
  <si>
    <t>19050949</t>
  </si>
  <si>
    <t>Đặng Thị Ngọc Quỳnh</t>
  </si>
  <si>
    <t>19050953</t>
  </si>
  <si>
    <t>Đỗ Thị Hương Thảo</t>
  </si>
  <si>
    <t>19050957</t>
  </si>
  <si>
    <t>Nguyễn Thị Phương Thảo</t>
  </si>
  <si>
    <t>19050961</t>
  </si>
  <si>
    <t>Phạm Thị Thảo</t>
  </si>
  <si>
    <t>19050967</t>
  </si>
  <si>
    <t>Nguyễn Thị Thúy</t>
  </si>
  <si>
    <t>19050971</t>
  </si>
  <si>
    <t>Phạm Nguyễn Thu Trà</t>
  </si>
  <si>
    <t>19050976</t>
  </si>
  <si>
    <t>Nguyễn Thùy Trang</t>
  </si>
  <si>
    <t>19050980</t>
  </si>
  <si>
    <t>Vũ Thị Quỳnh Trang</t>
  </si>
  <si>
    <t>19050984</t>
  </si>
  <si>
    <t>Nguyễn Lê Tùng</t>
  </si>
  <si>
    <t>19050988</t>
  </si>
  <si>
    <t>Hoàng Thị Hải Yến</t>
  </si>
  <si>
    <t>19050817</t>
  </si>
  <si>
    <t>Phạm Vũ Quỳnh An</t>
  </si>
  <si>
    <t>QH-2019-E KẾ TOÁN-CLC 3 (TT 23)</t>
  </si>
  <si>
    <t>19050821</t>
  </si>
  <si>
    <t>Nguyễn Hồ Kiều Anh</t>
  </si>
  <si>
    <t>19050825</t>
  </si>
  <si>
    <t>Nguyễn Thị Lan Anh</t>
  </si>
  <si>
    <t>19050830</t>
  </si>
  <si>
    <t>Nguyễn Thị Ngọc Ánh</t>
  </si>
  <si>
    <t>19050835</t>
  </si>
  <si>
    <t>Nguyễn Minh Châu</t>
  </si>
  <si>
    <t>19050843</t>
  </si>
  <si>
    <t>Giang Thùy Dung</t>
  </si>
  <si>
    <t>19050847</t>
  </si>
  <si>
    <t>Đinh Thùy Dương</t>
  </si>
  <si>
    <t>19050839</t>
  </si>
  <si>
    <t>Nguyễn Hồng Đăng</t>
  </si>
  <si>
    <t>19050851</t>
  </si>
  <si>
    <t>Nguyễn Hương Giang</t>
  </si>
  <si>
    <t>19050856</t>
  </si>
  <si>
    <t>Nguyễn Thị Thu Hà</t>
  </si>
  <si>
    <t>19050861</t>
  </si>
  <si>
    <t>Nguyễn Bích Hạnh</t>
  </si>
  <si>
    <t>19050865</t>
  </si>
  <si>
    <t>Hoàng Thu Hiền</t>
  </si>
  <si>
    <t>19050869</t>
  </si>
  <si>
    <t>Nguyễn Thị Mỹ Hoa</t>
  </si>
  <si>
    <t>19050873</t>
  </si>
  <si>
    <t>Vũ Ngọc Hùng</t>
  </si>
  <si>
    <t>19050883</t>
  </si>
  <si>
    <t>Mai Ngọc Huyền</t>
  </si>
  <si>
    <t>19050877</t>
  </si>
  <si>
    <t>Ngô Thị Lan Hương</t>
  </si>
  <si>
    <t>19050887</t>
  </si>
  <si>
    <t>Nguyễn Thị Tùng Lâm</t>
  </si>
  <si>
    <t>19050891</t>
  </si>
  <si>
    <t>Đào Ngọc Khánh Linh</t>
  </si>
  <si>
    <t>19050895</t>
  </si>
  <si>
    <t>Nguyễn Thị Thùy Linh</t>
  </si>
  <si>
    <t>19050899</t>
  </si>
  <si>
    <t>Phạm Thị Phương Linh</t>
  </si>
  <si>
    <t>19050903</t>
  </si>
  <si>
    <t>Phương Thùy Linh</t>
  </si>
  <si>
    <t>19050907</t>
  </si>
  <si>
    <t>Nguyễn Thị Hương Ly</t>
  </si>
  <si>
    <t>19050912</t>
  </si>
  <si>
    <t>Tan Shi Min</t>
  </si>
  <si>
    <t>19050916</t>
  </si>
  <si>
    <t>Nguyễn Thị Lê Na</t>
  </si>
  <si>
    <t>19050920</t>
  </si>
  <si>
    <t>Khuất Hồng Ngọc</t>
  </si>
  <si>
    <t>19050924</t>
  </si>
  <si>
    <t>Nguyễn Thị Bích Ngọc</t>
  </si>
  <si>
    <t>19050928</t>
  </si>
  <si>
    <t>Đỗ Yến Nhi</t>
  </si>
  <si>
    <t>19050932</t>
  </si>
  <si>
    <t>Hoàng Thị Hồng Nhung</t>
  </si>
  <si>
    <t>19050936</t>
  </si>
  <si>
    <t>Nguyễn Thị Trang Nhung</t>
  </si>
  <si>
    <t>19050942</t>
  </si>
  <si>
    <t>Bùi Thảo Phương</t>
  </si>
  <si>
    <t>19050946</t>
  </si>
  <si>
    <t>Lê Thị Phượng</t>
  </si>
  <si>
    <t>19050950</t>
  </si>
  <si>
    <t>Nguyễn Như Quỳnh</t>
  </si>
  <si>
    <t>19050954</t>
  </si>
  <si>
    <t>Hán Thị Thu Thảo</t>
  </si>
  <si>
    <t>19050958</t>
  </si>
  <si>
    <t>Nguyễn Thị Thảo</t>
  </si>
  <si>
    <t>19050968</t>
  </si>
  <si>
    <t>Nguyễn Thị Thùy</t>
  </si>
  <si>
    <t>19050964</t>
  </si>
  <si>
    <t>Phạm Thị Thanh Thư</t>
  </si>
  <si>
    <t>19050972</t>
  </si>
  <si>
    <t>Luyện Thị Huyền Trang</t>
  </si>
  <si>
    <t>19050977</t>
  </si>
  <si>
    <t>19050981</t>
  </si>
  <si>
    <t>Chu Cẩm Tú</t>
  </si>
  <si>
    <t>19050985</t>
  </si>
  <si>
    <t>Nguyễn Thị Phương Uyên</t>
  </si>
  <si>
    <t>19050989</t>
  </si>
  <si>
    <t>Lê Thị Hải Yến</t>
  </si>
  <si>
    <t>19050818</t>
  </si>
  <si>
    <t>Đỗ Hoàng Anh</t>
  </si>
  <si>
    <t>QH-2019-E KẾ TOÁN-CLC 4 (TT 23)</t>
  </si>
  <si>
    <t>19050822</t>
  </si>
  <si>
    <t>Nguyễn Mai Anh</t>
  </si>
  <si>
    <t>19050827</t>
  </si>
  <si>
    <t>Phạm Thị Quỳnh Anh</t>
  </si>
  <si>
    <t>19050994</t>
  </si>
  <si>
    <t>Phạm Tuấn Anh</t>
  </si>
  <si>
    <t>19050831</t>
  </si>
  <si>
    <t>Phan Ngọc Ánh</t>
  </si>
  <si>
    <t>19050836</t>
  </si>
  <si>
    <t>Bùi Kim Chi</t>
  </si>
  <si>
    <t>19050840</t>
  </si>
  <si>
    <t>Trần Thị Diệu</t>
  </si>
  <si>
    <t>19050844</t>
  </si>
  <si>
    <t>Phạm Thị Dung</t>
  </si>
  <si>
    <t>19050848</t>
  </si>
  <si>
    <t>Từ Hữu Duy</t>
  </si>
  <si>
    <t>19050852</t>
  </si>
  <si>
    <t>Nguyễn Thùy Giang</t>
  </si>
  <si>
    <t>19050862</t>
  </si>
  <si>
    <t>Phạm Thị Hạnh</t>
  </si>
  <si>
    <t>19050857</t>
  </si>
  <si>
    <t>Lương Gia Hân</t>
  </si>
  <si>
    <t>19050866</t>
  </si>
  <si>
    <t>Nguyễn Thị Thúy Hiền</t>
  </si>
  <si>
    <t>19050870</t>
  </si>
  <si>
    <t>Phùng Thị Thúy Hồng</t>
  </si>
  <si>
    <t>19050884</t>
  </si>
  <si>
    <t>Nguyễn Khánh Huyền</t>
  </si>
  <si>
    <t>19050874</t>
  </si>
  <si>
    <t>Đỗ Thị Hương</t>
  </si>
  <si>
    <t>19050878</t>
  </si>
  <si>
    <t>Phạm Thị Thu Hương</t>
  </si>
  <si>
    <t>19050888</t>
  </si>
  <si>
    <t>Nguyễn Thị Lan</t>
  </si>
  <si>
    <t>19050892</t>
  </si>
  <si>
    <t>Đinh Khánh Linh</t>
  </si>
  <si>
    <t>19050896</t>
  </si>
  <si>
    <t>Nguyễn Thùy Linh</t>
  </si>
  <si>
    <t>19050900</t>
  </si>
  <si>
    <t>Phạm Trần Khánh Linh</t>
  </si>
  <si>
    <t>19050904</t>
  </si>
  <si>
    <t>Trịnh Thị Mỹ Linh</t>
  </si>
  <si>
    <t>19050908</t>
  </si>
  <si>
    <t>Nguyễn Thị Khánh Ly</t>
  </si>
  <si>
    <t>19050913</t>
  </si>
  <si>
    <t>Nguyễn Hoa Trà My</t>
  </si>
  <si>
    <t>19050917</t>
  </si>
  <si>
    <t>Nguyễn Thúy Ngân</t>
  </si>
  <si>
    <t>19050921</t>
  </si>
  <si>
    <t>Lê Thảo Ngọc</t>
  </si>
  <si>
    <t>19050925</t>
  </si>
  <si>
    <t>Nguyễn Khánh Nguyên</t>
  </si>
  <si>
    <t>19050929</t>
  </si>
  <si>
    <t>Nguyễn Thị Uyển Nhi</t>
  </si>
  <si>
    <t>19050933</t>
  </si>
  <si>
    <t>Lê Trang Nhung</t>
  </si>
  <si>
    <t>19050939</t>
  </si>
  <si>
    <t>Phùng Thanh Phong</t>
  </si>
  <si>
    <t>19050943</t>
  </si>
  <si>
    <t>Hoàng Thị Phương</t>
  </si>
  <si>
    <t>19050947</t>
  </si>
  <si>
    <t>Nguyễn Lê Đan Phượng</t>
  </si>
  <si>
    <t>19050951</t>
  </si>
  <si>
    <t>Nguyễn Thị Sao</t>
  </si>
  <si>
    <t>19050955</t>
  </si>
  <si>
    <t>Lê Thị Thu Thảo</t>
  </si>
  <si>
    <t>19050959</t>
  </si>
  <si>
    <t>19050969</t>
  </si>
  <si>
    <t>Bùi Thị Thanh Thủy</t>
  </si>
  <si>
    <t>19050965</t>
  </si>
  <si>
    <t>Phí Thị Huyền Thương</t>
  </si>
  <si>
    <t>19050973</t>
  </si>
  <si>
    <t>Nguyễn Thị Hà Trang</t>
  </si>
  <si>
    <t>19050978</t>
  </si>
  <si>
    <t>Phạm Hà Trang</t>
  </si>
  <si>
    <t>19050982</t>
  </si>
  <si>
    <t>Trần Lê Cẩm Tú</t>
  </si>
  <si>
    <t>19050986</t>
  </si>
  <si>
    <t>Diêm Thị Quỳnh Vân</t>
  </si>
  <si>
    <t>19050001</t>
  </si>
  <si>
    <t>Bùi Nguyệt An</t>
  </si>
  <si>
    <t>QH-2019-E KINH TẾ-CLC 1 (TT 23)</t>
  </si>
  <si>
    <t>19050009</t>
  </si>
  <si>
    <t>Lê Ngọc Anh</t>
  </si>
  <si>
    <t>19050015</t>
  </si>
  <si>
    <t>Nguyễn Ngọc Anh</t>
  </si>
  <si>
    <t>19050021</t>
  </si>
  <si>
    <t>Nguyễn Tuấn Anh</t>
  </si>
  <si>
    <t>19050027</t>
  </si>
  <si>
    <t>Lường Thị Ánh</t>
  </si>
  <si>
    <t>19050034</t>
  </si>
  <si>
    <t>Nguyễn Minh Chiến</t>
  </si>
  <si>
    <t>19050042</t>
  </si>
  <si>
    <t>Phùng Ngọc Diệp</t>
  </si>
  <si>
    <t>19050308</t>
  </si>
  <si>
    <t>Trần Danh Dũng</t>
  </si>
  <si>
    <t>19050053</t>
  </si>
  <si>
    <t>Phạm Hồng Duy</t>
  </si>
  <si>
    <t>19050041</t>
  </si>
  <si>
    <t>Vũ Hải Đăng</t>
  </si>
  <si>
    <t>19050062</t>
  </si>
  <si>
    <t>Vương Hồng Giang</t>
  </si>
  <si>
    <t>19050075</t>
  </si>
  <si>
    <t>Nguyễn Thúy Hạnh</t>
  </si>
  <si>
    <t>19050072</t>
  </si>
  <si>
    <t>Ngô Thu Hằng</t>
  </si>
  <si>
    <t>19050082</t>
  </si>
  <si>
    <t>19050088</t>
  </si>
  <si>
    <t>Tô Minh Hiếu</t>
  </si>
  <si>
    <t>19050094</t>
  </si>
  <si>
    <t>Bùi Thị Hòa</t>
  </si>
  <si>
    <t>19050102</t>
  </si>
  <si>
    <t>Nguyễn Đức Hùng</t>
  </si>
  <si>
    <t>19050122</t>
  </si>
  <si>
    <t>Nguyễn Thị Thu Huyền</t>
  </si>
  <si>
    <t>19050110</t>
  </si>
  <si>
    <t>Trần Quỳnh Hương</t>
  </si>
  <si>
    <t>19050123</t>
  </si>
  <si>
    <t>Nguyễn Đức Khải</t>
  </si>
  <si>
    <t>19050136</t>
  </si>
  <si>
    <t>Lê Huyền Linh</t>
  </si>
  <si>
    <t>19050142</t>
  </si>
  <si>
    <t>Nguyễn Gia Linh</t>
  </si>
  <si>
    <t>19050149</t>
  </si>
  <si>
    <t>19050157</t>
  </si>
  <si>
    <t>Trần Thị Hiền Lương</t>
  </si>
  <si>
    <t>19050164</t>
  </si>
  <si>
    <t>Lê Thanh Mai</t>
  </si>
  <si>
    <t>19050170</t>
  </si>
  <si>
    <t>Tống Lương Quỳnh Mai</t>
  </si>
  <si>
    <t>19050184</t>
  </si>
  <si>
    <t>Hoàng Lê Bảo Ngân</t>
  </si>
  <si>
    <t>19050190</t>
  </si>
  <si>
    <t>Lê Thị Thảo Nguyên</t>
  </si>
  <si>
    <t>19050196</t>
  </si>
  <si>
    <t>19050204</t>
  </si>
  <si>
    <t>Trần Anh Phong</t>
  </si>
  <si>
    <t>19050210</t>
  </si>
  <si>
    <t>Nguyễn Thị Trúc Phương</t>
  </si>
  <si>
    <t>19050220</t>
  </si>
  <si>
    <t>Vương Lê Quang</t>
  </si>
  <si>
    <t>19050228</t>
  </si>
  <si>
    <t>Nguyễn Thúy Quỳnh</t>
  </si>
  <si>
    <t>19050236</t>
  </si>
  <si>
    <t>Nguyễn Linh Tâm</t>
  </si>
  <si>
    <t>19050245</t>
  </si>
  <si>
    <t>Lê Phương Thảo</t>
  </si>
  <si>
    <t>19050253</t>
  </si>
  <si>
    <t>Vũ Thị Phương Thảo</t>
  </si>
  <si>
    <t>19050258</t>
  </si>
  <si>
    <t>Nguyễn Thị Thu</t>
  </si>
  <si>
    <t>19050268</t>
  </si>
  <si>
    <t>Đặng Vân Trà</t>
  </si>
  <si>
    <t>19050275</t>
  </si>
  <si>
    <t>Phạm Thị Huyền Trang</t>
  </si>
  <si>
    <t>19050282</t>
  </si>
  <si>
    <t>Phạm Tuân</t>
  </si>
  <si>
    <t>19050288</t>
  </si>
  <si>
    <t>Phạm Mai Uyên</t>
  </si>
  <si>
    <t>19050295</t>
  </si>
  <si>
    <t>Vũ Minh Việt</t>
  </si>
  <si>
    <t>19050003</t>
  </si>
  <si>
    <t>Bùi Việt Minh Anh</t>
  </si>
  <si>
    <t>QH-2019-E KINH TẾ-CLC 2 (TT 23)</t>
  </si>
  <si>
    <t>19050010</t>
  </si>
  <si>
    <t>Lương Kim Anh</t>
  </si>
  <si>
    <t>19050016</t>
  </si>
  <si>
    <t>19050022</t>
  </si>
  <si>
    <t>Nguyễn Vũ Đức Anh</t>
  </si>
  <si>
    <t>19050028</t>
  </si>
  <si>
    <t>Hoàng Quốc Bảo</t>
  </si>
  <si>
    <t>19050035</t>
  </si>
  <si>
    <t>Bùi Kiều Chinh</t>
  </si>
  <si>
    <t>19050044</t>
  </si>
  <si>
    <t>Phạm Thùy Dung</t>
  </si>
  <si>
    <t>19050054</t>
  </si>
  <si>
    <t>Phạm Ngọc Duy</t>
  </si>
  <si>
    <t>19050043</t>
  </si>
  <si>
    <t>Nguyễn Hồng Đức</t>
  </si>
  <si>
    <t>19050063</t>
  </si>
  <si>
    <t>Bùi Quang Hà</t>
  </si>
  <si>
    <t>19050076</t>
  </si>
  <si>
    <t>Trương Hồng Hạnh</t>
  </si>
  <si>
    <t>19050074</t>
  </si>
  <si>
    <t>Nguyễn Thu Hằng</t>
  </si>
  <si>
    <t>19050083</t>
  </si>
  <si>
    <t>19050089</t>
  </si>
  <si>
    <t>Trần Minh Hiếu</t>
  </si>
  <si>
    <t>19050095</t>
  </si>
  <si>
    <t>Lê Diên Hòa</t>
  </si>
  <si>
    <t>19050117</t>
  </si>
  <si>
    <t>Lê Khánh Huyền</t>
  </si>
  <si>
    <t>19050103</t>
  </si>
  <si>
    <t>Đào Thanh Hương</t>
  </si>
  <si>
    <t>19050112</t>
  </si>
  <si>
    <t>Trịnh Thị Thu Hương</t>
  </si>
  <si>
    <t>19050124</t>
  </si>
  <si>
    <t>Nguyễn Xuân Khiêm</t>
  </si>
  <si>
    <t>19050137</t>
  </si>
  <si>
    <t>Lê Thùy Linh</t>
  </si>
  <si>
    <t>19050143</t>
  </si>
  <si>
    <t>19050310</t>
  </si>
  <si>
    <t>Phạm Thị Thùy Linh</t>
  </si>
  <si>
    <t>19050151</t>
  </si>
  <si>
    <t>Trần Hà Linh</t>
  </si>
  <si>
    <t>19050158</t>
  </si>
  <si>
    <t>Bạch Kiều Ly</t>
  </si>
  <si>
    <t>19050165</t>
  </si>
  <si>
    <t>Nguyễn Ngọc Mai</t>
  </si>
  <si>
    <t>19050171</t>
  </si>
  <si>
    <t>Trịnh Thanh Mai</t>
  </si>
  <si>
    <t>19050178</t>
  </si>
  <si>
    <t>Trần Toàn Minh</t>
  </si>
  <si>
    <t>19050185</t>
  </si>
  <si>
    <t>Lê Kim Ngân</t>
  </si>
  <si>
    <t>19050191</t>
  </si>
  <si>
    <t>Nguyễn Thị Thảo Nguyên</t>
  </si>
  <si>
    <t>19050198</t>
  </si>
  <si>
    <t>Trịnh Thị Nhung</t>
  </si>
  <si>
    <t>19050205</t>
  </si>
  <si>
    <t>Bùi Thị Thu Phương</t>
  </si>
  <si>
    <t>19050211</t>
  </si>
  <si>
    <t>Tạ Thu Phương</t>
  </si>
  <si>
    <t>19050221</t>
  </si>
  <si>
    <t>Nguyễn Thị Ngọc Quyên</t>
  </si>
  <si>
    <t>19050229</t>
  </si>
  <si>
    <t>Trần Thị Phương Quỳnh</t>
  </si>
  <si>
    <t>19050237</t>
  </si>
  <si>
    <t>Nguyễn Minh Tân</t>
  </si>
  <si>
    <t>19050246</t>
  </si>
  <si>
    <t>Mai Phương Thảo</t>
  </si>
  <si>
    <t>19050239</t>
  </si>
  <si>
    <t>Nguyễn Thị Hồng Thắm</t>
  </si>
  <si>
    <t>19050263</t>
  </si>
  <si>
    <t>Đặng Diễm Thùy</t>
  </si>
  <si>
    <t>19050269</t>
  </si>
  <si>
    <t>Nguyễn Hương Trà</t>
  </si>
  <si>
    <t>19050277</t>
  </si>
  <si>
    <t>Vy Thị Huyền Trang</t>
  </si>
  <si>
    <t>19050283</t>
  </si>
  <si>
    <t>Nguyễn Lê Anh Tùng</t>
  </si>
  <si>
    <t>19050289</t>
  </si>
  <si>
    <t>Ngô Thùy Vân</t>
  </si>
  <si>
    <t>19050296</t>
  </si>
  <si>
    <t>Nguyễn Tô Long Vũ</t>
  </si>
  <si>
    <t>19050004</t>
  </si>
  <si>
    <t>Đào Thị Phương Anh</t>
  </si>
  <si>
    <t>QH-2019-E KINH TẾ-CLC 3 (TT 23)</t>
  </si>
  <si>
    <t>19050011</t>
  </si>
  <si>
    <t>Ngô Phương Anh</t>
  </si>
  <si>
    <t>19050017</t>
  </si>
  <si>
    <t>Nguyễn Thái Anh</t>
  </si>
  <si>
    <t>19050023</t>
  </si>
  <si>
    <t>Phạm Hải Anh</t>
  </si>
  <si>
    <t>19050030</t>
  </si>
  <si>
    <t>Trần Bảo Châu</t>
  </si>
  <si>
    <t>19050036</t>
  </si>
  <si>
    <t>Đinh Thị Kiều Chinh</t>
  </si>
  <si>
    <t>19050045</t>
  </si>
  <si>
    <t>Đỗ Minh Dũng</t>
  </si>
  <si>
    <t>19050056</t>
  </si>
  <si>
    <t>Khiếu Thị Mỹ Duyên</t>
  </si>
  <si>
    <t>19050057</t>
  </si>
  <si>
    <t>Bùi Thị Hoàng Giang</t>
  </si>
  <si>
    <t>19050065</t>
  </si>
  <si>
    <t>Hoàng Thu Hà</t>
  </si>
  <si>
    <t>19050077</t>
  </si>
  <si>
    <t>Trương Vân Hạnh</t>
  </si>
  <si>
    <t>19050078</t>
  </si>
  <si>
    <t>Lê Phúc Hậu</t>
  </si>
  <si>
    <t>19050084</t>
  </si>
  <si>
    <t>Phạm Thị Hiền</t>
  </si>
  <si>
    <t>19050090</t>
  </si>
  <si>
    <t>Trịnh Đức Hiếu</t>
  </si>
  <si>
    <t>19050096</t>
  </si>
  <si>
    <t>Bùi Lê Minh Hoàng</t>
  </si>
  <si>
    <t>19050118</t>
  </si>
  <si>
    <t>Nguyễn Thanh Huyền</t>
  </si>
  <si>
    <t>19050105</t>
  </si>
  <si>
    <t>Lê Thị Linh Hương</t>
  </si>
  <si>
    <t>19050125</t>
  </si>
  <si>
    <t>Cao Đình Kiên</t>
  </si>
  <si>
    <t>19050129</t>
  </si>
  <si>
    <t>Vũ Thị La</t>
  </si>
  <si>
    <t>19050138</t>
  </si>
  <si>
    <t>Mã Phương Linh</t>
  </si>
  <si>
    <t>19050144</t>
  </si>
  <si>
    <t>19050152</t>
  </si>
  <si>
    <t>Trịnh Thùy Linh</t>
  </si>
  <si>
    <t>19050159</t>
  </si>
  <si>
    <t>Đặng Thị Diệu Ly</t>
  </si>
  <si>
    <t>19050166</t>
  </si>
  <si>
    <t>Nguyễn Quỳnh Mai</t>
  </si>
  <si>
    <t>19050172</t>
  </si>
  <si>
    <t>Đinh Quang Mạnh</t>
  </si>
  <si>
    <t>19050180</t>
  </si>
  <si>
    <t>Nguyễn Hoàng Hà My</t>
  </si>
  <si>
    <t>19050186</t>
  </si>
  <si>
    <t>Trần Phúc Nghĩa</t>
  </si>
  <si>
    <t>19050192</t>
  </si>
  <si>
    <t>19050200</t>
  </si>
  <si>
    <t>Đỗ Thị Kim Oanh</t>
  </si>
  <si>
    <t>19050206</t>
  </si>
  <si>
    <t>Ngô Hà Phương</t>
  </si>
  <si>
    <t>19050214</t>
  </si>
  <si>
    <t>Vũ Duy Nguyên Phương</t>
  </si>
  <si>
    <t>19050224</t>
  </si>
  <si>
    <t>Đặng Diễm Quỳnh</t>
  </si>
  <si>
    <t>19050230</t>
  </si>
  <si>
    <t>Vũ Như Quỳnh</t>
  </si>
  <si>
    <t>19050238</t>
  </si>
  <si>
    <t>Nguyễn Hà Tây</t>
  </si>
  <si>
    <t>19050241</t>
  </si>
  <si>
    <t>Hồ Thị Kim Thanh</t>
  </si>
  <si>
    <t>19050247</t>
  </si>
  <si>
    <t>19050240</t>
  </si>
  <si>
    <t>Trần Minh Thắng</t>
  </si>
  <si>
    <t>19050260</t>
  </si>
  <si>
    <t>Đỗ Thanh Thúy</t>
  </si>
  <si>
    <t>19050270</t>
  </si>
  <si>
    <t>Chu Huyền Trang</t>
  </si>
  <si>
    <t>19050279</t>
  </si>
  <si>
    <t>Bùi Thị Lâm Trúc</t>
  </si>
  <si>
    <t>19050290</t>
  </si>
  <si>
    <t>Phùng Thu Vân</t>
  </si>
  <si>
    <t>19050293</t>
  </si>
  <si>
    <t>Đào Thị Hà Vi</t>
  </si>
  <si>
    <t>19050297</t>
  </si>
  <si>
    <t>Nguyễn Thị Thuận Vy</t>
  </si>
  <si>
    <t>19050005</t>
  </si>
  <si>
    <t>Đào Việt Anh</t>
  </si>
  <si>
    <t>QH-2019-E KINH TẾ-CLC 4 (TT 23)</t>
  </si>
  <si>
    <t>19050012</t>
  </si>
  <si>
    <t>Ngô Thục Anh</t>
  </si>
  <si>
    <t>19050018</t>
  </si>
  <si>
    <t>Nguyễn Thị Hồng Anh</t>
  </si>
  <si>
    <t>19050024</t>
  </si>
  <si>
    <t>Phạm Minh Anh</t>
  </si>
  <si>
    <t>19050031</t>
  </si>
  <si>
    <t>Nguyễn Phương Chi</t>
  </si>
  <si>
    <t>19050037</t>
  </si>
  <si>
    <t>Nguyễn Kiều Chinh</t>
  </si>
  <si>
    <t>19050048</t>
  </si>
  <si>
    <t>Tạ Trí Dũng</t>
  </si>
  <si>
    <t>19050049</t>
  </si>
  <si>
    <t>Đặng Nguyên Dương</t>
  </si>
  <si>
    <t>19050058</t>
  </si>
  <si>
    <t>Lương Ngọc Thu Giang</t>
  </si>
  <si>
    <t>19050066</t>
  </si>
  <si>
    <t>19050069</t>
  </si>
  <si>
    <t>Đặng Thị Thanh Hằng</t>
  </si>
  <si>
    <t>19050079</t>
  </si>
  <si>
    <t>Trần Thị Hậu</t>
  </si>
  <si>
    <t>19050091</t>
  </si>
  <si>
    <t>Vũ Trung Hiếu</t>
  </si>
  <si>
    <t>19050097</t>
  </si>
  <si>
    <t>Bùi Việt Hoàng</t>
  </si>
  <si>
    <t>19050119</t>
  </si>
  <si>
    <t>19050106</t>
  </si>
  <si>
    <t>Lê Thị Mai Hương</t>
  </si>
  <si>
    <t>19050126</t>
  </si>
  <si>
    <t>Đỗ Hữu Kiên</t>
  </si>
  <si>
    <t>19050130</t>
  </si>
  <si>
    <t>Trần Khánh Lâm</t>
  </si>
  <si>
    <t>19050135</t>
  </si>
  <si>
    <t>Đỗ Ngọc Linh</t>
  </si>
  <si>
    <t>19050139</t>
  </si>
  <si>
    <t>Nguyễn Bảo Linh</t>
  </si>
  <si>
    <t>19050145</t>
  </si>
  <si>
    <t>Nguyễn Mai Linh</t>
  </si>
  <si>
    <t>19050153</t>
  </si>
  <si>
    <t>Trương Thùy Linh</t>
  </si>
  <si>
    <t>19050160</t>
  </si>
  <si>
    <t>Dương Hà Hương Ly</t>
  </si>
  <si>
    <t>19050167</t>
  </si>
  <si>
    <t>Nguyễn Thanh Mai</t>
  </si>
  <si>
    <t>19050174</t>
  </si>
  <si>
    <t>Đoàn Thị Minh</t>
  </si>
  <si>
    <t>19050181</t>
  </si>
  <si>
    <t>Vũ Hoàng Nam</t>
  </si>
  <si>
    <t>19050187</t>
  </si>
  <si>
    <t>Lê Thị Minh Ngọc</t>
  </si>
  <si>
    <t>19050193</t>
  </si>
  <si>
    <t>Đỗ Thúy Nhài</t>
  </si>
  <si>
    <t>19050201</t>
  </si>
  <si>
    <t>Nguyễn Thị Kim Oanh</t>
  </si>
  <si>
    <t>19050207</t>
  </si>
  <si>
    <t>Nguyễn Hà Phương</t>
  </si>
  <si>
    <t>19050215</t>
  </si>
  <si>
    <t>Vũ Minh Phương</t>
  </si>
  <si>
    <t>19050225</t>
  </si>
  <si>
    <t>Đoàn Thị Như Quỳnh</t>
  </si>
  <si>
    <t>19050231</t>
  </si>
  <si>
    <t>Bùi Giang Sơn</t>
  </si>
  <si>
    <t>19050242</t>
  </si>
  <si>
    <t>Phạm Thị Thanh Thanh</t>
  </si>
  <si>
    <t>19050248</t>
  </si>
  <si>
    <t>Nguyễn Thị Thanh Thảo</t>
  </si>
  <si>
    <t>19050255</t>
  </si>
  <si>
    <t>Nguyễn Đức Thoại</t>
  </si>
  <si>
    <t>19050261</t>
  </si>
  <si>
    <t>19050265</t>
  </si>
  <si>
    <t>Đỗ Thuỷ Tiên</t>
  </si>
  <si>
    <t>19050271</t>
  </si>
  <si>
    <t>Hoàng Thị Trang</t>
  </si>
  <si>
    <t>19050280</t>
  </si>
  <si>
    <t>Phùng Như Trường</t>
  </si>
  <si>
    <t>19050291</t>
  </si>
  <si>
    <t>Trần Thảo Vân</t>
  </si>
  <si>
    <t>19050298</t>
  </si>
  <si>
    <t>Trần Thị Thanh Xuân</t>
  </si>
  <si>
    <t>19050006</t>
  </si>
  <si>
    <t>Đồng Tuấn Anh</t>
  </si>
  <si>
    <t>QH-2019-E KINH TẾ-CLC 5 (TT 23)</t>
  </si>
  <si>
    <t>19050013</t>
  </si>
  <si>
    <t>Nguyễn Minh Anh</t>
  </si>
  <si>
    <t>19050019</t>
  </si>
  <si>
    <t>Nguyễn Thị Vân Anh</t>
  </si>
  <si>
    <t>19050025</t>
  </si>
  <si>
    <t>Trịnh Thị Lan Anh</t>
  </si>
  <si>
    <t>19050032</t>
  </si>
  <si>
    <t>Phạm Ngọc Linh Chi</t>
  </si>
  <si>
    <t>19050038</t>
  </si>
  <si>
    <t>Đồng Thị Chuyên</t>
  </si>
  <si>
    <t>19050051</t>
  </si>
  <si>
    <t>Chung Tuấn Duy</t>
  </si>
  <si>
    <t>19050050</t>
  </si>
  <si>
    <t>Phạm Thuỳ Dương</t>
  </si>
  <si>
    <t>19050060</t>
  </si>
  <si>
    <t>Trần Ngọc Hương Giang</t>
  </si>
  <si>
    <t>19050067</t>
  </si>
  <si>
    <t>Đỗ Xuân Hải</t>
  </si>
  <si>
    <t>19050070</t>
  </si>
  <si>
    <t>Hoàng Minh Hằng</t>
  </si>
  <si>
    <t>19050080</t>
  </si>
  <si>
    <t>Nguyễn Thị Thanh Hiền</t>
  </si>
  <si>
    <t>19050085</t>
  </si>
  <si>
    <t>Trương Thị Thu Hiền</t>
  </si>
  <si>
    <t>19050086</t>
  </si>
  <si>
    <t>Nguyễn Minh Hiếu</t>
  </si>
  <si>
    <t>19050092</t>
  </si>
  <si>
    <t>Đào Thị Hoa</t>
  </si>
  <si>
    <t>19050098</t>
  </si>
  <si>
    <t>Trần Dương Hoàng</t>
  </si>
  <si>
    <t>19050120</t>
  </si>
  <si>
    <t>Nguyễn Thị Huyền</t>
  </si>
  <si>
    <t>19050108</t>
  </si>
  <si>
    <t>Nguyễn Ngọc Mai Hương</t>
  </si>
  <si>
    <t>19050127</t>
  </si>
  <si>
    <t>Nguyễn Xuân Kiên</t>
  </si>
  <si>
    <t>19050133</t>
  </si>
  <si>
    <t>Bùi Diệu Linh</t>
  </si>
  <si>
    <t>19050140</t>
  </si>
  <si>
    <t>19050146</t>
  </si>
  <si>
    <t>Nguyễn Thị Khánh Linh</t>
  </si>
  <si>
    <t>19050154</t>
  </si>
  <si>
    <t>Vũ Hòa Linh</t>
  </si>
  <si>
    <t>19050161</t>
  </si>
  <si>
    <t>Ngô Khánh Ly</t>
  </si>
  <si>
    <t>19050168</t>
  </si>
  <si>
    <t>Nguyễn Thị Xuân Mai</t>
  </si>
  <si>
    <t>19050175</t>
  </si>
  <si>
    <t>Lê Anh Minh</t>
  </si>
  <si>
    <t>19050182</t>
  </si>
  <si>
    <t>Nguyễn Linh Nga</t>
  </si>
  <si>
    <t>19050188</t>
  </si>
  <si>
    <t>Nguyễn Minh Ngọc</t>
  </si>
  <si>
    <t>19050194</t>
  </si>
  <si>
    <t>Lê Thảo Nhi</t>
  </si>
  <si>
    <t>19050202</t>
  </si>
  <si>
    <t>Đặng Minh Phong</t>
  </si>
  <si>
    <t>19050208</t>
  </si>
  <si>
    <t>Nguyễn Huệ Phương</t>
  </si>
  <si>
    <t>19050213</t>
  </si>
  <si>
    <t>Trần Thị Thu Phương</t>
  </si>
  <si>
    <t>19050216</t>
  </si>
  <si>
    <t>Vương Thu Phương</t>
  </si>
  <si>
    <t>19050226</t>
  </si>
  <si>
    <t>Lương Thị Thúy Quỳnh</t>
  </si>
  <si>
    <t>19050232</t>
  </si>
  <si>
    <t>Đồng Xuân Sơn</t>
  </si>
  <si>
    <t>19050243</t>
  </si>
  <si>
    <t>Lê Tiến Thành</t>
  </si>
  <si>
    <t>19050249</t>
  </si>
  <si>
    <t>Nguyễn Thị Thu Thảo</t>
  </si>
  <si>
    <t>19050256</t>
  </si>
  <si>
    <t>Lê Hà Thu</t>
  </si>
  <si>
    <t>19050262</t>
  </si>
  <si>
    <t>Phạm Minh Thúy</t>
  </si>
  <si>
    <t>19050266</t>
  </si>
  <si>
    <t>Hoàng Vũ Tín</t>
  </si>
  <si>
    <t>19050272</t>
  </si>
  <si>
    <t>Lê Minh Trang</t>
  </si>
  <si>
    <t>19050285</t>
  </si>
  <si>
    <t>Bùi Ngọc Uyên</t>
  </si>
  <si>
    <t>19050292</t>
  </si>
  <si>
    <t>Chử Thị Thảo Vi</t>
  </si>
  <si>
    <t>19050299</t>
  </si>
  <si>
    <t>Lê Hải Yến</t>
  </si>
  <si>
    <t>19050007</t>
  </si>
  <si>
    <t>Hồ Lê Minh Anh</t>
  </si>
  <si>
    <t>QH-2019-E KINH TẾ-CLC 6 (TT 23)</t>
  </si>
  <si>
    <t>19050014</t>
  </si>
  <si>
    <t>19050020</t>
  </si>
  <si>
    <t>19050026</t>
  </si>
  <si>
    <t>Đinh Thị Minh Ánh</t>
  </si>
  <si>
    <t>19050033</t>
  </si>
  <si>
    <t>Vương Khánh Chi</t>
  </si>
  <si>
    <t>19050039</t>
  </si>
  <si>
    <t>Phùng Thị Hải Chuyền</t>
  </si>
  <si>
    <t>19050052</t>
  </si>
  <si>
    <t>Nguyễn Khánh Duy</t>
  </si>
  <si>
    <t>19050040</t>
  </si>
  <si>
    <t>Nguyễn Khắc Đăng</t>
  </si>
  <si>
    <t>19050061</t>
  </si>
  <si>
    <t>Trịnh Hương Giang</t>
  </si>
  <si>
    <t>19050068</t>
  </si>
  <si>
    <t>Nguyễn Thanh Hải</t>
  </si>
  <si>
    <t>19050071</t>
  </si>
  <si>
    <t>Lý Thị Thanh Hằng</t>
  </si>
  <si>
    <t>19050081</t>
  </si>
  <si>
    <t>Nguyễn Thị Thu Hiền</t>
  </si>
  <si>
    <t>19050300</t>
  </si>
  <si>
    <t>Ngô Gia Hiển</t>
  </si>
  <si>
    <t>19050087</t>
  </si>
  <si>
    <t>Nông Minh Hiếu</t>
  </si>
  <si>
    <t>19050093</t>
  </si>
  <si>
    <t>Nguyễn Thị Ngọc Hoa</t>
  </si>
  <si>
    <t>19050100</t>
  </si>
  <si>
    <t>Nguyễn Thị Bích Hợp</t>
  </si>
  <si>
    <t>19050121</t>
  </si>
  <si>
    <t>19050128</t>
  </si>
  <si>
    <t>Nguyễn Vĩnh Kỳ</t>
  </si>
  <si>
    <t>19050134</t>
  </si>
  <si>
    <t>Đặng Phương Linh</t>
  </si>
  <si>
    <t>19050141</t>
  </si>
  <si>
    <t>Nguyễn Diệp Linh</t>
  </si>
  <si>
    <t>19050148</t>
  </si>
  <si>
    <t>Nguyễn Thị Mai Linh</t>
  </si>
  <si>
    <t>19050156</t>
  </si>
  <si>
    <t>Nguyễn Bảo Long</t>
  </si>
  <si>
    <t>19050163</t>
  </si>
  <si>
    <t>Hà Thanh Mai</t>
  </si>
  <si>
    <t>19050169</t>
  </si>
  <si>
    <t>Nguyễn Xuân Mai</t>
  </si>
  <si>
    <t>19050176</t>
  </si>
  <si>
    <t>Lê Diệu Minh</t>
  </si>
  <si>
    <t>19050183</t>
  </si>
  <si>
    <t>Hà Thị Hồng Ngân</t>
  </si>
  <si>
    <t>19050189</t>
  </si>
  <si>
    <t>Nguyễn Thị Ngọc</t>
  </si>
  <si>
    <t>19050195</t>
  </si>
  <si>
    <t>Nguyễn Hồng Nhung</t>
  </si>
  <si>
    <t>19050203</t>
  </si>
  <si>
    <t>Tăng Đức Phong</t>
  </si>
  <si>
    <t>19050209</t>
  </si>
  <si>
    <t>Nguyễn Thanh Phương</t>
  </si>
  <si>
    <t>19050219</t>
  </si>
  <si>
    <t>Nguyễn Tuấn Quang</t>
  </si>
  <si>
    <t>19050227</t>
  </si>
  <si>
    <t>19050235</t>
  </si>
  <si>
    <t>Trần Mạnh Tài</t>
  </si>
  <si>
    <t>19050244</t>
  </si>
  <si>
    <t>Nguyễn Hữu Thành</t>
  </si>
  <si>
    <t>19050250</t>
  </si>
  <si>
    <t>Trần Thị Mai Thảo</t>
  </si>
  <si>
    <t>19050257</t>
  </si>
  <si>
    <t>19050259</t>
  </si>
  <si>
    <t>Nguyễn Thị Thanh Thư</t>
  </si>
  <si>
    <t>19050267</t>
  </si>
  <si>
    <t>Đỗ Khánh Toàn</t>
  </si>
  <si>
    <t>19050274</t>
  </si>
  <si>
    <t>Nguyễn Thị Huyền Trang</t>
  </si>
  <si>
    <t>19050284</t>
  </si>
  <si>
    <t>Lê Thị Ánh Tuyết</t>
  </si>
  <si>
    <t>19050286</t>
  </si>
  <si>
    <t>Đỗ Thị Hồng Uyên</t>
  </si>
  <si>
    <t>19050294</t>
  </si>
  <si>
    <t>Dương Nguyễn Tường Vi</t>
  </si>
  <si>
    <t>18061272</t>
  </si>
  <si>
    <t>Ngô Thị Lan Anh</t>
  </si>
  <si>
    <t>QH-2019-E KINH TẾ-LUẬT</t>
  </si>
  <si>
    <t>17060205</t>
  </si>
  <si>
    <t>Hoàng Thị Thúy Nga</t>
  </si>
  <si>
    <t>19050311</t>
  </si>
  <si>
    <t>Nguyễn Thị Thanh An</t>
  </si>
  <si>
    <t>QH-2019-E KTPT 1</t>
  </si>
  <si>
    <t>19050314</t>
  </si>
  <si>
    <t>Đỗ Thùy Anh</t>
  </si>
  <si>
    <t>19050318</t>
  </si>
  <si>
    <t>Ngô Thị Anh</t>
  </si>
  <si>
    <t>19050321</t>
  </si>
  <si>
    <t>Nguyễn Thị Mai Anh</t>
  </si>
  <si>
    <t>19050324</t>
  </si>
  <si>
    <t>Phạm Diệu Anh</t>
  </si>
  <si>
    <t>19050327</t>
  </si>
  <si>
    <t>Trần Thị Mai Anh</t>
  </si>
  <si>
    <t>19050330</t>
  </si>
  <si>
    <t>Phạm Ngọc Ánh</t>
  </si>
  <si>
    <t>19050333</t>
  </si>
  <si>
    <t>Nguyễn Thị Kim Cần</t>
  </si>
  <si>
    <t>19050336</t>
  </si>
  <si>
    <t>Hoàng Dương Hà Chi</t>
  </si>
  <si>
    <t>19050344</t>
  </si>
  <si>
    <t>Hà Thị Thanh Dung</t>
  </si>
  <si>
    <t>19050351</t>
  </si>
  <si>
    <t>Lê Thị Duyên</t>
  </si>
  <si>
    <t>19050348</t>
  </si>
  <si>
    <t>Nguyễn Văn Dương</t>
  </si>
  <si>
    <t>19050339</t>
  </si>
  <si>
    <t>Trịnh Linh Đan</t>
  </si>
  <si>
    <t>19050355</t>
  </si>
  <si>
    <t>Phạm Mai Trà Giang</t>
  </si>
  <si>
    <t>19050358</t>
  </si>
  <si>
    <t>Lê Thu Hà</t>
  </si>
  <si>
    <t>19050361</t>
  </si>
  <si>
    <t>Tô Nguyệt Hà</t>
  </si>
  <si>
    <t>19050364</t>
  </si>
  <si>
    <t>Mai Viết Hải</t>
  </si>
  <si>
    <t>19050370</t>
  </si>
  <si>
    <t>Phạm Thị Hồng Hạnh</t>
  </si>
  <si>
    <t>19050367</t>
  </si>
  <si>
    <t>Nguyễn Thị Thu Hằng</t>
  </si>
  <si>
    <t>19050373</t>
  </si>
  <si>
    <t>Đinh Thị Thu Hiền</t>
  </si>
  <si>
    <t>19050376</t>
  </si>
  <si>
    <t>19050379</t>
  </si>
  <si>
    <t>19050597</t>
  </si>
  <si>
    <t>Phạm Thị Hoa</t>
  </si>
  <si>
    <t>19050382</t>
  </si>
  <si>
    <t>Trần Thị Thanh Hoa</t>
  </si>
  <si>
    <t>19050385</t>
  </si>
  <si>
    <t>Võ Thị Thúy Hòa</t>
  </si>
  <si>
    <t>19050388</t>
  </si>
  <si>
    <t>Lê Thu Hoài</t>
  </si>
  <si>
    <t>19050391</t>
  </si>
  <si>
    <t>Đỗ Thị Thu Hồng</t>
  </si>
  <si>
    <t>19050405</t>
  </si>
  <si>
    <t>Lại Thị Thu Huyền</t>
  </si>
  <si>
    <t>19050395</t>
  </si>
  <si>
    <t>Đỗ Minh Hương</t>
  </si>
  <si>
    <t>19050398</t>
  </si>
  <si>
    <t>Nguyễn Thị Hương</t>
  </si>
  <si>
    <t>19050401</t>
  </si>
  <si>
    <t>Vũ Thị Hương</t>
  </si>
  <si>
    <t>19050408</t>
  </si>
  <si>
    <t>Phù Văn Khải</t>
  </si>
  <si>
    <t>19050411</t>
  </si>
  <si>
    <t>Nguyễn Thị Vân Lam</t>
  </si>
  <si>
    <t>19050568</t>
  </si>
  <si>
    <t>Nguyễn Tùng Lâm</t>
  </si>
  <si>
    <t>19050414</t>
  </si>
  <si>
    <t>Trần Diễm Lệ</t>
  </si>
  <si>
    <t>19050418</t>
  </si>
  <si>
    <t>Hồ Thị Linh</t>
  </si>
  <si>
    <t>19050421</t>
  </si>
  <si>
    <t>Nguyễn Phương Linh</t>
  </si>
  <si>
    <t>19050424</t>
  </si>
  <si>
    <t>19050577</t>
  </si>
  <si>
    <t>Trần Thị Khánh Linh</t>
  </si>
  <si>
    <t>19050428</t>
  </si>
  <si>
    <t>Bùi Hạnh Loan</t>
  </si>
  <si>
    <t>19050431</t>
  </si>
  <si>
    <t>Poòng Thị Loan</t>
  </si>
  <si>
    <t>19050434</t>
  </si>
  <si>
    <t>Phạm Thị Luân</t>
  </si>
  <si>
    <t>19050437</t>
  </si>
  <si>
    <t>19050440</t>
  </si>
  <si>
    <t>Lê Ngọc Mai</t>
  </si>
  <si>
    <t>19050444</t>
  </si>
  <si>
    <t>Trương Thị Mai</t>
  </si>
  <si>
    <t>19050447</t>
  </si>
  <si>
    <t>Lê Thị Trà My</t>
  </si>
  <si>
    <t>19050564</t>
  </si>
  <si>
    <t>Nguyễn Tiến Nam</t>
  </si>
  <si>
    <t>19050450</t>
  </si>
  <si>
    <t>Phạm Văn Nam</t>
  </si>
  <si>
    <t>19050453</t>
  </si>
  <si>
    <t>Dương Thị Kim Ngân</t>
  </si>
  <si>
    <t>19050456</t>
  </si>
  <si>
    <t>Trần Thị Thúy Ngân</t>
  </si>
  <si>
    <t>19050459</t>
  </si>
  <si>
    <t>Nguyễn Thị Hồng Ngọc</t>
  </si>
  <si>
    <t>19050462</t>
  </si>
  <si>
    <t>Đặng Thị Nguyệt</t>
  </si>
  <si>
    <t>19050465</t>
  </si>
  <si>
    <t>Đoàn Thị Chinh Nhi</t>
  </si>
  <si>
    <t>19050468</t>
  </si>
  <si>
    <t>Nguyễn Phương Nhung</t>
  </si>
  <si>
    <t>19050471</t>
  </si>
  <si>
    <t>Lò Thị Oanh</t>
  </si>
  <si>
    <t>19050474</t>
  </si>
  <si>
    <t>Đỗ Xuân Phong</t>
  </si>
  <si>
    <t>19050481</t>
  </si>
  <si>
    <t>Phạm Lê Phương</t>
  </si>
  <si>
    <t>19050484</t>
  </si>
  <si>
    <t>Trần Thu Phương</t>
  </si>
  <si>
    <t>19050488</t>
  </si>
  <si>
    <t>Phạm Thị Quyên</t>
  </si>
  <si>
    <t>19050491</t>
  </si>
  <si>
    <t>Vũ Thị Nam Quỳnh</t>
  </si>
  <si>
    <t>19050494</t>
  </si>
  <si>
    <t>Thào Thị Sủ</t>
  </si>
  <si>
    <t>19050500</t>
  </si>
  <si>
    <t>Nguyễn Thị Thành</t>
  </si>
  <si>
    <t>19050503</t>
  </si>
  <si>
    <t>Lê Thị Thảo</t>
  </si>
  <si>
    <t>19050506</t>
  </si>
  <si>
    <t>19050510</t>
  </si>
  <si>
    <t>Trương Thị Thảo</t>
  </si>
  <si>
    <t>19050497</t>
  </si>
  <si>
    <t>Nguyễn Đức Thắng</t>
  </si>
  <si>
    <t>19050514</t>
  </si>
  <si>
    <t>Trần Thị Thu</t>
  </si>
  <si>
    <t>19050522</t>
  </si>
  <si>
    <t>Vũ Ngọc Thủy</t>
  </si>
  <si>
    <t>19050518</t>
  </si>
  <si>
    <t>19050525</t>
  </si>
  <si>
    <t>Nguyễn Thị Thanh Trà</t>
  </si>
  <si>
    <t>19050529</t>
  </si>
  <si>
    <t>Lê Thị Trang</t>
  </si>
  <si>
    <t>19050532</t>
  </si>
  <si>
    <t>Nguyễn Thu Trang</t>
  </si>
  <si>
    <t>19050536</t>
  </si>
  <si>
    <t>Trần Thị Thu Trang</t>
  </si>
  <si>
    <t>19050539</t>
  </si>
  <si>
    <t>Lê Đức Trung</t>
  </si>
  <si>
    <t>19050543</t>
  </si>
  <si>
    <t>Lê Quang Tùng</t>
  </si>
  <si>
    <t>19050546</t>
  </si>
  <si>
    <t>Nguyễn Thị Thu Uyên</t>
  </si>
  <si>
    <t>19050550</t>
  </si>
  <si>
    <t>Nguyễn Thị Vân</t>
  </si>
  <si>
    <t>19050553</t>
  </si>
  <si>
    <t>Bùi Thị Vinh</t>
  </si>
  <si>
    <t>19050558</t>
  </si>
  <si>
    <t>Đào Thị Thanh Yến</t>
  </si>
  <si>
    <t>19050312</t>
  </si>
  <si>
    <t>Bùi Phương Anh</t>
  </si>
  <si>
    <t>QH-2019-E KTPT 2</t>
  </si>
  <si>
    <t>19050315</t>
  </si>
  <si>
    <t>Đỗ Vân Anh</t>
  </si>
  <si>
    <t>19050319</t>
  </si>
  <si>
    <t>19050322</t>
  </si>
  <si>
    <t>Nguyễn Thị Tú Anh</t>
  </si>
  <si>
    <t>19050325</t>
  </si>
  <si>
    <t>19050328</t>
  </si>
  <si>
    <t>Vương Thị Lan Anh</t>
  </si>
  <si>
    <t>19050331</t>
  </si>
  <si>
    <t>Tạ Thị Ngọc Ánh</t>
  </si>
  <si>
    <t>19050565</t>
  </si>
  <si>
    <t>Hoàng Xuân Bách</t>
  </si>
  <si>
    <t>19050334</t>
  </si>
  <si>
    <t>Phùng Thị Châm</t>
  </si>
  <si>
    <t>19050337</t>
  </si>
  <si>
    <t>Hoàng Linh Chi</t>
  </si>
  <si>
    <t>19050345</t>
  </si>
  <si>
    <t>Nguyễn Thị Thùy Dung</t>
  </si>
  <si>
    <t>19050349</t>
  </si>
  <si>
    <t>Phạm Thùy Dương</t>
  </si>
  <si>
    <t>19050340</t>
  </si>
  <si>
    <t>Nguyễn Thành Đạt</t>
  </si>
  <si>
    <t>19050353</t>
  </si>
  <si>
    <t>Lê Trường Giang</t>
  </si>
  <si>
    <t>19050356</t>
  </si>
  <si>
    <t>Vũ Lam Giang</t>
  </si>
  <si>
    <t>19050359</t>
  </si>
  <si>
    <t>Nguyễn Thị Hà</t>
  </si>
  <si>
    <t>19050362</t>
  </si>
  <si>
    <t>Bàn Xuân Hải</t>
  </si>
  <si>
    <t>19050365</t>
  </si>
  <si>
    <t>Đầu Thị Thanh Hằng</t>
  </si>
  <si>
    <t>19050368</t>
  </si>
  <si>
    <t>Trương Thị Hằng</t>
  </si>
  <si>
    <t>19050371</t>
  </si>
  <si>
    <t>Bùi Thanh Hiền</t>
  </si>
  <si>
    <t>19050374</t>
  </si>
  <si>
    <t>19050377</t>
  </si>
  <si>
    <t>19050380</t>
  </si>
  <si>
    <t>Lộc Thị Ngọc Hoa</t>
  </si>
  <si>
    <t>19050383</t>
  </si>
  <si>
    <t>Phạm Thị Thu Hòa</t>
  </si>
  <si>
    <t>19050386</t>
  </si>
  <si>
    <t>Đỗ Thị Thu Hoài</t>
  </si>
  <si>
    <t>19050389</t>
  </si>
  <si>
    <t>Nguyễn Thị Thu Hoài</t>
  </si>
  <si>
    <t>19050393</t>
  </si>
  <si>
    <t>Trần Thị Huế</t>
  </si>
  <si>
    <t>19050403</t>
  </si>
  <si>
    <t>Dương Quang Huy</t>
  </si>
  <si>
    <t>19050406</t>
  </si>
  <si>
    <t>Nguyễn Ngọc Lương Huyền</t>
  </si>
  <si>
    <t>19050396</t>
  </si>
  <si>
    <t>Nguyễn Mai Hương</t>
  </si>
  <si>
    <t>19050399</t>
  </si>
  <si>
    <t>19050409</t>
  </si>
  <si>
    <t>Bùi Quang Khánh</t>
  </si>
  <si>
    <t>19050412</t>
  </si>
  <si>
    <t>Lò Thị Lan</t>
  </si>
  <si>
    <t>19050416</t>
  </si>
  <si>
    <t>Trần Thị Liên</t>
  </si>
  <si>
    <t>19050419</t>
  </si>
  <si>
    <t>Lê Thị Thùy Linh</t>
  </si>
  <si>
    <t>19050422</t>
  </si>
  <si>
    <t>19050578</t>
  </si>
  <si>
    <t>Nguyễn Thị Ngân Linh</t>
  </si>
  <si>
    <t>19050426</t>
  </si>
  <si>
    <t>19050429</t>
  </si>
  <si>
    <t>Phạm Thị Loan</t>
  </si>
  <si>
    <t>19050432</t>
  </si>
  <si>
    <t>Trần Hoàng Long</t>
  </si>
  <si>
    <t>19050435</t>
  </si>
  <si>
    <t>Phạm Thị Luyến</t>
  </si>
  <si>
    <t>19050438</t>
  </si>
  <si>
    <t>Phạm Hương Ly</t>
  </si>
  <si>
    <t>19050441</t>
  </si>
  <si>
    <t>Lục Thị Ngọc Mai</t>
  </si>
  <si>
    <t>19050445</t>
  </si>
  <si>
    <t>Võ Thị Mai</t>
  </si>
  <si>
    <t>19050569</t>
  </si>
  <si>
    <t>Lê Tuấn Minh</t>
  </si>
  <si>
    <t>19050448</t>
  </si>
  <si>
    <t>Nguyễn Thị Hà My</t>
  </si>
  <si>
    <t>19050451</t>
  </si>
  <si>
    <t>Dương Thúy Nga</t>
  </si>
  <si>
    <t>19050454</t>
  </si>
  <si>
    <t>Phạm Thị Ngân</t>
  </si>
  <si>
    <t>19050457</t>
  </si>
  <si>
    <t>Võ Thị Ngân</t>
  </si>
  <si>
    <t>19050460</t>
  </si>
  <si>
    <t>19050463</t>
  </si>
  <si>
    <t>19050466</t>
  </si>
  <si>
    <t>Nguyễn Thị Nhiên</t>
  </si>
  <si>
    <t>19050469</t>
  </si>
  <si>
    <t>19050472</t>
  </si>
  <si>
    <t>19050476</t>
  </si>
  <si>
    <t>Nguyễn Hồng Phúc</t>
  </si>
  <si>
    <t>19050478</t>
  </si>
  <si>
    <t>Lê Thị Lan Phương</t>
  </si>
  <si>
    <t>19050479</t>
  </si>
  <si>
    <t>Nguyễn Duy Phương</t>
  </si>
  <si>
    <t>19050482</t>
  </si>
  <si>
    <t>Phạm Thu Phương</t>
  </si>
  <si>
    <t>19050485</t>
  </si>
  <si>
    <t>19050489</t>
  </si>
  <si>
    <t>Nguyễn Thị Diễm Quỳnh</t>
  </si>
  <si>
    <t>19050492</t>
  </si>
  <si>
    <t>Lại Thị Sao</t>
  </si>
  <si>
    <t>19050498</t>
  </si>
  <si>
    <t>Nguyễn Thị Thanh</t>
  </si>
  <si>
    <t>19050501</t>
  </si>
  <si>
    <t>Trần Đức Thành</t>
  </si>
  <si>
    <t>19050504</t>
  </si>
  <si>
    <t>Ngô Thanh Thảo</t>
  </si>
  <si>
    <t>19050508</t>
  </si>
  <si>
    <t>Phạm Thanh Thảo</t>
  </si>
  <si>
    <t>19050511</t>
  </si>
  <si>
    <t>Vũ Thị Thảo</t>
  </si>
  <si>
    <t>19050520</t>
  </si>
  <si>
    <t>Phan Thị Thanh Thùy</t>
  </si>
  <si>
    <t>19050516</t>
  </si>
  <si>
    <t>Hoàng Thanh Thúy</t>
  </si>
  <si>
    <t>19050523</t>
  </si>
  <si>
    <t>Lê Thị Thùy Tiên</t>
  </si>
  <si>
    <t>19050526</t>
  </si>
  <si>
    <t>Đào Thị Trang</t>
  </si>
  <si>
    <t>19050530</t>
  </si>
  <si>
    <t>Nguyễn Thị Thu Trang</t>
  </si>
  <si>
    <t>19050534</t>
  </si>
  <si>
    <t>Phạm Thị Kiều Trang</t>
  </si>
  <si>
    <t>19050537</t>
  </si>
  <si>
    <t>Vũ Thị Kiều Trang</t>
  </si>
  <si>
    <t>19050541</t>
  </si>
  <si>
    <t>Lê Văn Tuấn</t>
  </si>
  <si>
    <t>19050544</t>
  </si>
  <si>
    <t>Lương Thị Tươi</t>
  </si>
  <si>
    <t>19050547</t>
  </si>
  <si>
    <t>Phạm Thị Uyên</t>
  </si>
  <si>
    <t>19050551</t>
  </si>
  <si>
    <t>Vy Thị Cẩm Vân</t>
  </si>
  <si>
    <t>19050554</t>
  </si>
  <si>
    <t>Phạm Minh Vũ</t>
  </si>
  <si>
    <t>19050559</t>
  </si>
  <si>
    <t>Hoàng Thị Mai Yến</t>
  </si>
  <si>
    <t>19050313</t>
  </si>
  <si>
    <t>Đỗ Quỳnh Anh</t>
  </si>
  <si>
    <t>QH-2019-E KTPT 3</t>
  </si>
  <si>
    <t>19050317</t>
  </si>
  <si>
    <t>Lý Phúc Khánh Anh</t>
  </si>
  <si>
    <t>19050320</t>
  </si>
  <si>
    <t>19050323</t>
  </si>
  <si>
    <t>Nguyễn Vân Anh</t>
  </si>
  <si>
    <t>19050326</t>
  </si>
  <si>
    <t>Phạm Thị Lan Anh</t>
  </si>
  <si>
    <t>19050329</t>
  </si>
  <si>
    <t>Lê Thị Ngọc Ánh</t>
  </si>
  <si>
    <t>19050332</t>
  </si>
  <si>
    <t>Hoàng Thành Bách</t>
  </si>
  <si>
    <t>19050335</t>
  </si>
  <si>
    <t>Phan Thị Mỹ Chăng</t>
  </si>
  <si>
    <t>19050338</t>
  </si>
  <si>
    <t>Nguyễn Doãn Chiến</t>
  </si>
  <si>
    <t>19050341</t>
  </si>
  <si>
    <t>Nguyễn Thị Diễm</t>
  </si>
  <si>
    <t>19050343</t>
  </si>
  <si>
    <t>Đỗ Thị Kim Dung</t>
  </si>
  <si>
    <t>19050350</t>
  </si>
  <si>
    <t>Hà Ngọc Duyên</t>
  </si>
  <si>
    <t>19050347</t>
  </si>
  <si>
    <t>Đặng Thùy Dương</t>
  </si>
  <si>
    <t>19050566</t>
  </si>
  <si>
    <t>Nguyễn Thị Thùy Dương</t>
  </si>
  <si>
    <t>19050354</t>
  </si>
  <si>
    <t>Nguyễn Thị Hương Giang</t>
  </si>
  <si>
    <t>19050357</t>
  </si>
  <si>
    <t>Đào Thị Hà</t>
  </si>
  <si>
    <t>19050360</t>
  </si>
  <si>
    <t>Nguyễn Thị Thúy Hà</t>
  </si>
  <si>
    <t>19050363</t>
  </si>
  <si>
    <t>Hồ Thị Hải</t>
  </si>
  <si>
    <t>19050369</t>
  </si>
  <si>
    <t>Nguyễn Thị Hồng Hạnh</t>
  </si>
  <si>
    <t>19050366</t>
  </si>
  <si>
    <t>19050372</t>
  </si>
  <si>
    <t>Cao Phương Hiền</t>
  </si>
  <si>
    <t>19050375</t>
  </si>
  <si>
    <t>Lê Đình Hiệp</t>
  </si>
  <si>
    <t>19050378</t>
  </si>
  <si>
    <t>Nguyễn Trung Hiếu</t>
  </si>
  <si>
    <t>19050381</t>
  </si>
  <si>
    <t>Nông Thi Hoa</t>
  </si>
  <si>
    <t>19050575</t>
  </si>
  <si>
    <t>Đặng Thị Hòa</t>
  </si>
  <si>
    <t>19050384</t>
  </si>
  <si>
    <t>Tạ Minh Hòa</t>
  </si>
  <si>
    <t>19050387</t>
  </si>
  <si>
    <t>Lại Thị Thu Hoài</t>
  </si>
  <si>
    <t>19050390</t>
  </si>
  <si>
    <t>Tạ Việt Hoàng</t>
  </si>
  <si>
    <t>19050394</t>
  </si>
  <si>
    <t>Nguyễn Thị Huệ</t>
  </si>
  <si>
    <t>19050404</t>
  </si>
  <si>
    <t>Phạm Mậu Huy</t>
  </si>
  <si>
    <t>19050407</t>
  </si>
  <si>
    <t>19050397</t>
  </si>
  <si>
    <t>19050400</t>
  </si>
  <si>
    <t>Nguyễn Thị Thanh Hương</t>
  </si>
  <si>
    <t>19050410</t>
  </si>
  <si>
    <t>Nguyễn Thị Kỳ</t>
  </si>
  <si>
    <t>19050413</t>
  </si>
  <si>
    <t>Hoàng Thị Ngọc Lệ</t>
  </si>
  <si>
    <t>19050417</t>
  </si>
  <si>
    <t>Bùi Thị Thùy Linh</t>
  </si>
  <si>
    <t>19050420</t>
  </si>
  <si>
    <t>Nguyễn Hoài Linh</t>
  </si>
  <si>
    <t>19050423</t>
  </si>
  <si>
    <t>Nguyễn Thị Linh</t>
  </si>
  <si>
    <t>19050427</t>
  </si>
  <si>
    <t>Vũ Ngọc Linh</t>
  </si>
  <si>
    <t>19050430</t>
  </si>
  <si>
    <t>Phan Thị Phương Loan</t>
  </si>
  <si>
    <t>19050433</t>
  </si>
  <si>
    <t>Đinh Thị Lụa</t>
  </si>
  <si>
    <t>19050436</t>
  </si>
  <si>
    <t>Ngô Thị Ly</t>
  </si>
  <si>
    <t>19050439</t>
  </si>
  <si>
    <t>Bùi Thị Lý</t>
  </si>
  <si>
    <t>19050442</t>
  </si>
  <si>
    <t>Nguyễn Thị Mai</t>
  </si>
  <si>
    <t>19050446</t>
  </si>
  <si>
    <t>Hoàng Thị Kiều Nga My</t>
  </si>
  <si>
    <t>19050449</t>
  </si>
  <si>
    <t>Đào Hoài Nam</t>
  </si>
  <si>
    <t>19050452</t>
  </si>
  <si>
    <t>Nguyễn Thị Ngà</t>
  </si>
  <si>
    <t>19050455</t>
  </si>
  <si>
    <t>Trần Thị Thanh Ngân</t>
  </si>
  <si>
    <t>19050458</t>
  </si>
  <si>
    <t>Phạm Quang Nghị</t>
  </si>
  <si>
    <t>19050461</t>
  </si>
  <si>
    <t>Ninh Thị Kim Ngọc</t>
  </si>
  <si>
    <t>19050464</t>
  </si>
  <si>
    <t>Nguyễn Thị Nhật</t>
  </si>
  <si>
    <t>19050467</t>
  </si>
  <si>
    <t>Đoàn Hồng Nhung</t>
  </si>
  <si>
    <t>19050470</t>
  </si>
  <si>
    <t>Nguyễn Thị Thúy Nhung</t>
  </si>
  <si>
    <t>19050473</t>
  </si>
  <si>
    <t>Trịnh Thị Kiều Oanh</t>
  </si>
  <si>
    <t>19050475</t>
  </si>
  <si>
    <t>Hoàng Quang Phong</t>
  </si>
  <si>
    <t>19050477</t>
  </si>
  <si>
    <t>Nguyễn Thị Hồng Phúc</t>
  </si>
  <si>
    <t>19050480</t>
  </si>
  <si>
    <t>Nguyễn Thu Phương</t>
  </si>
  <si>
    <t>19050483</t>
  </si>
  <si>
    <t>Trần Thị Thảo Phương</t>
  </si>
  <si>
    <t>19050487</t>
  </si>
  <si>
    <t>Nghiêm Thị Quyên</t>
  </si>
  <si>
    <t>19050490</t>
  </si>
  <si>
    <t>Phạm Thị Quỳnh</t>
  </si>
  <si>
    <t>19050493</t>
  </si>
  <si>
    <t>Hà Huỳnh Sơn</t>
  </si>
  <si>
    <t>19050499</t>
  </si>
  <si>
    <t>Trần Thị Thanh</t>
  </si>
  <si>
    <t>19050502</t>
  </si>
  <si>
    <t>19050505</t>
  </si>
  <si>
    <t>19050509</t>
  </si>
  <si>
    <t>Trịnh Thị Thanh Thảo</t>
  </si>
  <si>
    <t>19050496</t>
  </si>
  <si>
    <t>Bùi Hữu Thắng</t>
  </si>
  <si>
    <t>19050513</t>
  </si>
  <si>
    <t>Nguyễn Thị Minh Thu</t>
  </si>
  <si>
    <t>19050596</t>
  </si>
  <si>
    <t>Lê Phương Thùy</t>
  </si>
  <si>
    <t>19050521</t>
  </si>
  <si>
    <t>Đoàn Thị Thu Thủy</t>
  </si>
  <si>
    <t>19050517</t>
  </si>
  <si>
    <t>19050524</t>
  </si>
  <si>
    <t>Lý Hương Trà</t>
  </si>
  <si>
    <t>19050528</t>
  </si>
  <si>
    <t>Hoàng Thu Trang</t>
  </si>
  <si>
    <t>19050531</t>
  </si>
  <si>
    <t>Nguyễn Thị Trang</t>
  </si>
  <si>
    <t>19050535</t>
  </si>
  <si>
    <t>Thiều Thị Đoan Trang</t>
  </si>
  <si>
    <t>19050538</t>
  </si>
  <si>
    <t>Nguyễn Thị Phương Trinh</t>
  </si>
  <si>
    <t>19050542</t>
  </si>
  <si>
    <t>Nguyễn Minh Tuấn</t>
  </si>
  <si>
    <t>19050545</t>
  </si>
  <si>
    <t>Phạm Thị Tuyết</t>
  </si>
  <si>
    <t>19050549</t>
  </si>
  <si>
    <t>Ngô Thanh Vân</t>
  </si>
  <si>
    <t>19050552</t>
  </si>
  <si>
    <t>Nguyễn Thị Thúy Vi</t>
  </si>
  <si>
    <t>19050556</t>
  </si>
  <si>
    <t>Nguyễn Thị Xuân</t>
  </si>
  <si>
    <t>19050560</t>
  </si>
  <si>
    <t>Nguyễn Thị Hải Yến</t>
  </si>
  <si>
    <t>18063070</t>
  </si>
  <si>
    <t>Vũ Thị Thảo Linh</t>
  </si>
  <si>
    <t>QH-2019-E KTPT-LUẬT</t>
  </si>
  <si>
    <t>17001344</t>
  </si>
  <si>
    <t>Nguyễn Đức Duy</t>
  </si>
  <si>
    <t>QH-2019-E KTPT-TN</t>
  </si>
  <si>
    <t>19051008</t>
  </si>
  <si>
    <t>Hà Duy An</t>
  </si>
  <si>
    <t>QH-2019-E KTQT-CLC 1 (TT 23)</t>
  </si>
  <si>
    <t>19051015</t>
  </si>
  <si>
    <t>19051021</t>
  </si>
  <si>
    <t>Phạm Việt Anh</t>
  </si>
  <si>
    <t>19051027</t>
  </si>
  <si>
    <t>Lê Thị Hồng Ánh</t>
  </si>
  <si>
    <t>19051033</t>
  </si>
  <si>
    <t>Sầm Phạm An Bình</t>
  </si>
  <si>
    <t>19051040</t>
  </si>
  <si>
    <t>Nguyễn Thị Phương Chi</t>
  </si>
  <si>
    <t>19051052</t>
  </si>
  <si>
    <t>Đào Thị Hoài Dương</t>
  </si>
  <si>
    <t>19051303</t>
  </si>
  <si>
    <t>Nguyễn Phú Đại</t>
  </si>
  <si>
    <t>19051046</t>
  </si>
  <si>
    <t>Đặng Duy Đạt</t>
  </si>
  <si>
    <t>19051059</t>
  </si>
  <si>
    <t>19051065</t>
  </si>
  <si>
    <t>Nguyễn Dương Việt Hà</t>
  </si>
  <si>
    <t>19051071</t>
  </si>
  <si>
    <t>Phạm Hồng Hải</t>
  </si>
  <si>
    <t>19051077</t>
  </si>
  <si>
    <t>Phạm Thị Minh Hiền</t>
  </si>
  <si>
    <t>19051083</t>
  </si>
  <si>
    <t>Đỗ Việt Hoàn</t>
  </si>
  <si>
    <t>19051700</t>
  </si>
  <si>
    <t>Kim Jae Hoon</t>
  </si>
  <si>
    <t>19051089</t>
  </si>
  <si>
    <t>Tống Thị Hồng</t>
  </si>
  <si>
    <t>19051102</t>
  </si>
  <si>
    <t>Phạm Mạnh Huy</t>
  </si>
  <si>
    <t>19051109</t>
  </si>
  <si>
    <t>Vũ Thị Huyền</t>
  </si>
  <si>
    <t>19051096</t>
  </si>
  <si>
    <t>Hoàng Thị Hoài Hương</t>
  </si>
  <si>
    <t>19051273</t>
  </si>
  <si>
    <t>Lại Thu Hương</t>
  </si>
  <si>
    <t>19051320</t>
  </si>
  <si>
    <t>Đặng Đình Lâm</t>
  </si>
  <si>
    <t>19051116</t>
  </si>
  <si>
    <t>Ngô Thị Quỳnh Lâm</t>
  </si>
  <si>
    <t>19051122</t>
  </si>
  <si>
    <t>Đào Phương Linh</t>
  </si>
  <si>
    <t>19051130</t>
  </si>
  <si>
    <t>Lương Thùy Linh</t>
  </si>
  <si>
    <t>19051136</t>
  </si>
  <si>
    <t>Vũ Khánh Linh</t>
  </si>
  <si>
    <t>19051143</t>
  </si>
  <si>
    <t>Nguyễn Khánh Ly</t>
  </si>
  <si>
    <t>19051155</t>
  </si>
  <si>
    <t>Đinh Lê Ngọc Minh</t>
  </si>
  <si>
    <t>19051162</t>
  </si>
  <si>
    <t>Đặng Hoài Nam</t>
  </si>
  <si>
    <t>19051169</t>
  </si>
  <si>
    <t>Đào Hồng Ngọc</t>
  </si>
  <si>
    <t>19051364</t>
  </si>
  <si>
    <t>Vũ Minh Nguyệt</t>
  </si>
  <si>
    <t>19051182</t>
  </si>
  <si>
    <t>Bùi Hồng Nhung</t>
  </si>
  <si>
    <t>19051188</t>
  </si>
  <si>
    <t>Đoàn Thị Liên Phương</t>
  </si>
  <si>
    <t>19051194</t>
  </si>
  <si>
    <t>Trịnh Như Phương</t>
  </si>
  <si>
    <t>19051340</t>
  </si>
  <si>
    <t>Vũ Đức Quang</t>
  </si>
  <si>
    <t>19051201</t>
  </si>
  <si>
    <t>Đào Thị Minh Tâm</t>
  </si>
  <si>
    <t>19051207</t>
  </si>
  <si>
    <t>Phạm Thị Thanh</t>
  </si>
  <si>
    <t>19051213</t>
  </si>
  <si>
    <t>Phan Thị Thu Thảo</t>
  </si>
  <si>
    <t>19051219</t>
  </si>
  <si>
    <t>19051231</t>
  </si>
  <si>
    <t>Giang Quỳnh Trang</t>
  </si>
  <si>
    <t>19051238</t>
  </si>
  <si>
    <t>Nguyễn Linh Trang</t>
  </si>
  <si>
    <t>19051225</t>
  </si>
  <si>
    <t>Phạm Thị Phương Trầm</t>
  </si>
  <si>
    <t>19051245</t>
  </si>
  <si>
    <t>Trần Cao Trí</t>
  </si>
  <si>
    <t>19051251</t>
  </si>
  <si>
    <t>Đỗ Thị Ngọc Tươi</t>
  </si>
  <si>
    <t>19051259</t>
  </si>
  <si>
    <t>Nguyễn Thượng Vũ</t>
  </si>
  <si>
    <t>19051265</t>
  </si>
  <si>
    <t>Lương Thị Yến</t>
  </si>
  <si>
    <t>19051010</t>
  </si>
  <si>
    <t>Đào Thị Mỹ Anh</t>
  </si>
  <si>
    <t>QH-2019-E KTQT-CLC 2 (TT 23)</t>
  </si>
  <si>
    <t>19051016</t>
  </si>
  <si>
    <t>Nguyễn Ngọc Hà Anh</t>
  </si>
  <si>
    <t>19051022</t>
  </si>
  <si>
    <t>19051028</t>
  </si>
  <si>
    <t>Nguyễn Thị Hoàng Ánh</t>
  </si>
  <si>
    <t>19051034</t>
  </si>
  <si>
    <t>Trương Quý Thanh Bình</t>
  </si>
  <si>
    <t>19051041</t>
  </si>
  <si>
    <t>Vũ Hà Chi</t>
  </si>
  <si>
    <t>19051374</t>
  </si>
  <si>
    <t>Nguyễn Thị Phương Dung</t>
  </si>
  <si>
    <t>19051307</t>
  </si>
  <si>
    <t>Đinh Quang Duy</t>
  </si>
  <si>
    <t>19051053</t>
  </si>
  <si>
    <t>Đỗ Thị Thùy Dương</t>
  </si>
  <si>
    <t>19051047</t>
  </si>
  <si>
    <t>Lê Thành Đạt</t>
  </si>
  <si>
    <t>19051060</t>
  </si>
  <si>
    <t>Nguyễn Trường Giang</t>
  </si>
  <si>
    <t>19051066</t>
  </si>
  <si>
    <t>Nguyễn Ngọc Hà</t>
  </si>
  <si>
    <t>19051072</t>
  </si>
  <si>
    <t>Phí Tiến Bắc Hải</t>
  </si>
  <si>
    <t>19051078</t>
  </si>
  <si>
    <t>Nguyễn Huy Hiếu</t>
  </si>
  <si>
    <t>19051084</t>
  </si>
  <si>
    <t>Bùi Minh Hoàng</t>
  </si>
  <si>
    <t>19051090</t>
  </si>
  <si>
    <t>Nguyễn Quang Hợp</t>
  </si>
  <si>
    <t>19051103</t>
  </si>
  <si>
    <t>Phan Kế Huy</t>
  </si>
  <si>
    <t>19051097</t>
  </si>
  <si>
    <t>Tào Thị Mai Hương</t>
  </si>
  <si>
    <t>19051110</t>
  </si>
  <si>
    <t>Đỗ Đăng Khải</t>
  </si>
  <si>
    <t>19051117</t>
  </si>
  <si>
    <t>Vũ Huy Lâm</t>
  </si>
  <si>
    <t>19051323</t>
  </si>
  <si>
    <t>Đỗ Giang Linh</t>
  </si>
  <si>
    <t>19051123</t>
  </si>
  <si>
    <t>Đỗ Thị Diệu Linh</t>
  </si>
  <si>
    <t>19051131</t>
  </si>
  <si>
    <t>Nguyễn Hà Linh</t>
  </si>
  <si>
    <t>19051137</t>
  </si>
  <si>
    <t>Vũ Mai Linh</t>
  </si>
  <si>
    <t>19051144</t>
  </si>
  <si>
    <t>Phạm Thị Tân Lý</t>
  </si>
  <si>
    <t>19051150</t>
  </si>
  <si>
    <t>Nguyễn Thị Ngọc Mai</t>
  </si>
  <si>
    <t>19051156</t>
  </si>
  <si>
    <t>Dương Vũ Quang Minh</t>
  </si>
  <si>
    <t>19051277</t>
  </si>
  <si>
    <t>Ngô Hà My</t>
  </si>
  <si>
    <t>19051163</t>
  </si>
  <si>
    <t>Phạm Vũ Hoàng Nam</t>
  </si>
  <si>
    <t>19051170</t>
  </si>
  <si>
    <t>Doãn Bảo Ngọc</t>
  </si>
  <si>
    <t>19051177</t>
  </si>
  <si>
    <t>Tô Thị Ánh Nguyệt</t>
  </si>
  <si>
    <t>19051183</t>
  </si>
  <si>
    <t>Lê Hồng Nhung</t>
  </si>
  <si>
    <t>19051189</t>
  </si>
  <si>
    <t>Giang Hoài Phương</t>
  </si>
  <si>
    <t>19051195</t>
  </si>
  <si>
    <t>Lê Ngọc Phượng</t>
  </si>
  <si>
    <t>19051342</t>
  </si>
  <si>
    <t>Hứa Lê San</t>
  </si>
  <si>
    <t>19051202</t>
  </si>
  <si>
    <t>Nguyễn Khắc Tâm</t>
  </si>
  <si>
    <t>19051208</t>
  </si>
  <si>
    <t>Vũ Hà Thanh</t>
  </si>
  <si>
    <t>19051214</t>
  </si>
  <si>
    <t>Phùng Thị Thanh Thảo</t>
  </si>
  <si>
    <t>19051220</t>
  </si>
  <si>
    <t>Nguyễn Hà Thương</t>
  </si>
  <si>
    <t>19051226</t>
  </si>
  <si>
    <t>Cao Huyền Trang</t>
  </si>
  <si>
    <t>19051232</t>
  </si>
  <si>
    <t>Lại Thị Huyền Trang</t>
  </si>
  <si>
    <t>19051239</t>
  </si>
  <si>
    <t>19051246</t>
  </si>
  <si>
    <t>Hoàng Xuân Trường</t>
  </si>
  <si>
    <t>19051252</t>
  </si>
  <si>
    <t>Đỗ Hoàng Uyên</t>
  </si>
  <si>
    <t>19051260</t>
  </si>
  <si>
    <t>Phạm Anh Vũ</t>
  </si>
  <si>
    <t>19051266</t>
  </si>
  <si>
    <t>Nguyễn Hải Yến</t>
  </si>
  <si>
    <t>19051011</t>
  </si>
  <si>
    <t>Dương Thị Ngọc Anh</t>
  </si>
  <si>
    <t>QH-2019-E KTQT-CLC 3 (TT 23)</t>
  </si>
  <si>
    <t>19051017</t>
  </si>
  <si>
    <t>19051023</t>
  </si>
  <si>
    <t>Trương Quỳnh Điệp Anh</t>
  </si>
  <si>
    <t>19051029</t>
  </si>
  <si>
    <t>Nguyễn Thị Linh Ánh</t>
  </si>
  <si>
    <t>19051035</t>
  </si>
  <si>
    <t>19051042</t>
  </si>
  <si>
    <t>Hà Thị Luận Chinh</t>
  </si>
  <si>
    <t>19051055</t>
  </si>
  <si>
    <t>Phan Thành Duy</t>
  </si>
  <si>
    <t>19051048</t>
  </si>
  <si>
    <t>Trần Huy Đạt</t>
  </si>
  <si>
    <t>19051061</t>
  </si>
  <si>
    <t>Vũ Hương Giang</t>
  </si>
  <si>
    <t>19051311</t>
  </si>
  <si>
    <t>Nguyễn Khánh Hà</t>
  </si>
  <si>
    <t>19051067</t>
  </si>
  <si>
    <t>Nguyễn Thị Ngân Hà</t>
  </si>
  <si>
    <t>19051073</t>
  </si>
  <si>
    <t>Văn Thế Hải</t>
  </si>
  <si>
    <t>19051278</t>
  </si>
  <si>
    <t>Nguyễn Minh Hiển</t>
  </si>
  <si>
    <t>19051079</t>
  </si>
  <si>
    <t>Phạm Huy Hiếu</t>
  </si>
  <si>
    <t>19051085</t>
  </si>
  <si>
    <t>Mai Huy Hoàng</t>
  </si>
  <si>
    <t>19051091</t>
  </si>
  <si>
    <t>Nguyễn Thị Thương Huế</t>
  </si>
  <si>
    <t>19051105</t>
  </si>
  <si>
    <t>Chu Thị Huyền</t>
  </si>
  <si>
    <t>19051098</t>
  </si>
  <si>
    <t>Vũ Hoài Hương</t>
  </si>
  <si>
    <t>19051111</t>
  </si>
  <si>
    <t>Nguyễn Minh Khánh</t>
  </si>
  <si>
    <t>19051118</t>
  </si>
  <si>
    <t>Đinh Thị Lành</t>
  </si>
  <si>
    <t>19051324</t>
  </si>
  <si>
    <t>Bùi Khánh Linh</t>
  </si>
  <si>
    <t>19051124</t>
  </si>
  <si>
    <t>Đoàn Khánh Linh</t>
  </si>
  <si>
    <t>19051132</t>
  </si>
  <si>
    <t>Phạm Thị Mai Linh</t>
  </si>
  <si>
    <t>19051138</t>
  </si>
  <si>
    <t>Vương Hoàng Lộc</t>
  </si>
  <si>
    <t>19051145</t>
  </si>
  <si>
    <t>Lê Thị Ngọc Mai</t>
  </si>
  <si>
    <t>19051151</t>
  </si>
  <si>
    <t>19051158</t>
  </si>
  <si>
    <t>Nguyễn Đức Minh</t>
  </si>
  <si>
    <t>19051164</t>
  </si>
  <si>
    <t>Chu Thị Nga</t>
  </si>
  <si>
    <t>19051171</t>
  </si>
  <si>
    <t>Ngô Thị Bích Ngọc</t>
  </si>
  <si>
    <t>19051178</t>
  </si>
  <si>
    <t>Nguyễn Băng Nhi</t>
  </si>
  <si>
    <t>19051184</t>
  </si>
  <si>
    <t>Nguyễn Thị Thanh Nhung</t>
  </si>
  <si>
    <t>19051386</t>
  </si>
  <si>
    <t>Trần Thị Kim Nhung</t>
  </si>
  <si>
    <t>19051190</t>
  </si>
  <si>
    <t>Lê Lan Phương</t>
  </si>
  <si>
    <t>19051196</t>
  </si>
  <si>
    <t>Vũ Thị Kim Phượng</t>
  </si>
  <si>
    <t>19051203</t>
  </si>
  <si>
    <t>Nguyễn Thị Tâm</t>
  </si>
  <si>
    <t>19051344</t>
  </si>
  <si>
    <t>Đào Phương Thanh</t>
  </si>
  <si>
    <t>19051209</t>
  </si>
  <si>
    <t>Hoàng Phương Thảo</t>
  </si>
  <si>
    <t>19051215</t>
  </si>
  <si>
    <t>Trần Nguyễn Phương Thảo</t>
  </si>
  <si>
    <t>19051221</t>
  </si>
  <si>
    <t>Tăng Thị Thu Thương</t>
  </si>
  <si>
    <t>19051227</t>
  </si>
  <si>
    <t>Đặng Thị Hương Trang</t>
  </si>
  <si>
    <t>19051233</t>
  </si>
  <si>
    <t>Lê Nguyễn Thu Trang</t>
  </si>
  <si>
    <t>19051240</t>
  </si>
  <si>
    <t>Nguyễn Thị Minh Trang</t>
  </si>
  <si>
    <t>19051247</t>
  </si>
  <si>
    <t>Nguyễn Thị Thanh Tú</t>
  </si>
  <si>
    <t>19051253</t>
  </si>
  <si>
    <t>Nguyễn Thị Thảo Vân</t>
  </si>
  <si>
    <t>19051261</t>
  </si>
  <si>
    <t>Nguyễn Minh Vương</t>
  </si>
  <si>
    <t>19051267</t>
  </si>
  <si>
    <t>19051012</t>
  </si>
  <si>
    <t>Lại Quang Anh</t>
  </si>
  <si>
    <t>QH-2019-E KTQT-CLC 4 (TT 23)</t>
  </si>
  <si>
    <t>19051018</t>
  </si>
  <si>
    <t>Nguyễn Thị Ngọc Anh</t>
  </si>
  <si>
    <t>19051024</t>
  </si>
  <si>
    <t>Vũ Thị Ngọc Anh</t>
  </si>
  <si>
    <t>19051030</t>
  </si>
  <si>
    <t>19051037</t>
  </si>
  <si>
    <t>Bùi Thị Phương Chi</t>
  </si>
  <si>
    <t>19051043</t>
  </si>
  <si>
    <t>Hồ Thành Công</t>
  </si>
  <si>
    <t>19051049</t>
  </si>
  <si>
    <t>Vũ Thị Tuyết Dinh</t>
  </si>
  <si>
    <t>19051056</t>
  </si>
  <si>
    <t>Trần Anh Duy</t>
  </si>
  <si>
    <t>19051062</t>
  </si>
  <si>
    <t>Đồng Thị Thu Hà</t>
  </si>
  <si>
    <t>19051068</t>
  </si>
  <si>
    <t>Nguyễn Thu Hà</t>
  </si>
  <si>
    <t>19051074</t>
  </si>
  <si>
    <t>Nguyễn Thị Minh Hằng</t>
  </si>
  <si>
    <t>19051080</t>
  </si>
  <si>
    <t>19051313</t>
  </si>
  <si>
    <t>Nguyễn Đỗ Phương Hoài</t>
  </si>
  <si>
    <t>19051086</t>
  </si>
  <si>
    <t>Nguyễn Đăng Hoàng</t>
  </si>
  <si>
    <t>19051092</t>
  </si>
  <si>
    <t>Mai Thị Huệ</t>
  </si>
  <si>
    <t>19051099</t>
  </si>
  <si>
    <t>Đặng Hải Huy</t>
  </si>
  <si>
    <t>19051106</t>
  </si>
  <si>
    <t>Đặng Thị Thanh Huyền</t>
  </si>
  <si>
    <t>19051112</t>
  </si>
  <si>
    <t>Nguyễn Vân Khánh</t>
  </si>
  <si>
    <t>19051119</t>
  </si>
  <si>
    <t>19051125</t>
  </si>
  <si>
    <t>Đồng Thị Thùy Linh</t>
  </si>
  <si>
    <t>19051133</t>
  </si>
  <si>
    <t>Phan Hải Linh</t>
  </si>
  <si>
    <t>19051139</t>
  </si>
  <si>
    <t>Chu Thành Long</t>
  </si>
  <si>
    <t>19051281</t>
  </si>
  <si>
    <t>Đinh Hiền Mai</t>
  </si>
  <si>
    <t>19051146</t>
  </si>
  <si>
    <t>Mai Thị Thanh Mai</t>
  </si>
  <si>
    <t>19051152</t>
  </si>
  <si>
    <t>Phạm Thị Hồng Mây</t>
  </si>
  <si>
    <t>19051332</t>
  </si>
  <si>
    <t>Trần Quang Minh</t>
  </si>
  <si>
    <t>19051159</t>
  </si>
  <si>
    <t>Nguyễn Thị Hương Mơ</t>
  </si>
  <si>
    <t>19051165</t>
  </si>
  <si>
    <t>Đoàn Thị Nga</t>
  </si>
  <si>
    <t>19051172</t>
  </si>
  <si>
    <t>Phạm Quang Ngọc</t>
  </si>
  <si>
    <t>19051179</t>
  </si>
  <si>
    <t>Nhữ Vũ Uyển Nhi</t>
  </si>
  <si>
    <t>19051185</t>
  </si>
  <si>
    <t>Nguyễn Thị Thùy Nhung</t>
  </si>
  <si>
    <t>19051191</t>
  </si>
  <si>
    <t>Nguyễn Thị Hoài Phương</t>
  </si>
  <si>
    <t>19051389</t>
  </si>
  <si>
    <t>Nguyễn Vân Phương</t>
  </si>
  <si>
    <t>19051198</t>
  </si>
  <si>
    <t>Lê Thị Quỳnh</t>
  </si>
  <si>
    <t>19051204</t>
  </si>
  <si>
    <t>Nguyễn Thị Thanh Tâm</t>
  </si>
  <si>
    <t>19051210</t>
  </si>
  <si>
    <t>19051216</t>
  </si>
  <si>
    <t>Trần Thị Thảo</t>
  </si>
  <si>
    <t>19051222</t>
  </si>
  <si>
    <t>Phan Thị Thuỷ</t>
  </si>
  <si>
    <t>19051228</t>
  </si>
  <si>
    <t>Đào Quỳnh Trang</t>
  </si>
  <si>
    <t>19051235</t>
  </si>
  <si>
    <t>Lê Thu Trang</t>
  </si>
  <si>
    <t>19051349</t>
  </si>
  <si>
    <t>Nguyễn Quỳnh Trang</t>
  </si>
  <si>
    <t>19051242</t>
  </si>
  <si>
    <t>19051248</t>
  </si>
  <si>
    <t>Trần Minh Tuân</t>
  </si>
  <si>
    <t>19051254</t>
  </si>
  <si>
    <t>Phạm Thị Thanh Vân</t>
  </si>
  <si>
    <t>19051262</t>
  </si>
  <si>
    <t>Phạm Đức Vượng</t>
  </si>
  <si>
    <t>19051268</t>
  </si>
  <si>
    <t>Nguyễn Thị Hoàng Yến</t>
  </si>
  <si>
    <t>19051400</t>
  </si>
  <si>
    <t>Nguyễn Tiến Trí An</t>
  </si>
  <si>
    <t>QH-2019-E KTQT-CLC 5 (TT 23)</t>
  </si>
  <si>
    <t>19051013</t>
  </si>
  <si>
    <t>Lâm Kim Anh</t>
  </si>
  <si>
    <t>19051283</t>
  </si>
  <si>
    <t>19051019</t>
  </si>
  <si>
    <t>19051025</t>
  </si>
  <si>
    <t>Đỗ Thị Ngọc Ánh</t>
  </si>
  <si>
    <t>19051031</t>
  </si>
  <si>
    <t>Phạm Xuân Ánh</t>
  </si>
  <si>
    <t>19051038</t>
  </si>
  <si>
    <t>Lưu Thị Hà Chi</t>
  </si>
  <si>
    <t>19051044</t>
  </si>
  <si>
    <t>Tạ Thị Cúc</t>
  </si>
  <si>
    <t>19051050</t>
  </si>
  <si>
    <t>Nguyễn Thị Dung</t>
  </si>
  <si>
    <t>19051057</t>
  </si>
  <si>
    <t>Hoàng Thị Giang</t>
  </si>
  <si>
    <t>19051063</t>
  </si>
  <si>
    <t>Nghiêm Thị Thanh Hà</t>
  </si>
  <si>
    <t>19051069</t>
  </si>
  <si>
    <t>Phạm Hoàng Hà</t>
  </si>
  <si>
    <t>19051075</t>
  </si>
  <si>
    <t>Phạm Thị Thúy Hằng</t>
  </si>
  <si>
    <t>19051081</t>
  </si>
  <si>
    <t>Phạm Thị Hòa</t>
  </si>
  <si>
    <t>19051087</t>
  </si>
  <si>
    <t>Trần Đức Hoàng</t>
  </si>
  <si>
    <t>19051100</t>
  </si>
  <si>
    <t>Nguyễn Phúc Đức Huy</t>
  </si>
  <si>
    <t>19051107</t>
  </si>
  <si>
    <t>Đỗ Thị Thanh Huyền</t>
  </si>
  <si>
    <t>19051093</t>
  </si>
  <si>
    <t>Bùi Quỳnh Hương</t>
  </si>
  <si>
    <t>19051315</t>
  </si>
  <si>
    <t>Đặng Thái Hường</t>
  </si>
  <si>
    <t>19051114</t>
  </si>
  <si>
    <t>Bùi Trí Kiên</t>
  </si>
  <si>
    <t>19051120</t>
  </si>
  <si>
    <t>Đặng Khánh Linh</t>
  </si>
  <si>
    <t>19051128</t>
  </si>
  <si>
    <t>Lê Lâm Hồng Linh</t>
  </si>
  <si>
    <t>19051134</t>
  </si>
  <si>
    <t>Trần Thuỳ Linh</t>
  </si>
  <si>
    <t>19051140</t>
  </si>
  <si>
    <t>Lê Đức Long</t>
  </si>
  <si>
    <t>19051147</t>
  </si>
  <si>
    <t>Nguyễn Cao Hạnh Mai</t>
  </si>
  <si>
    <t>19051153</t>
  </si>
  <si>
    <t>Trần Lê Bảo Mi</t>
  </si>
  <si>
    <t>19051160</t>
  </si>
  <si>
    <t>Nguyễn Hà My</t>
  </si>
  <si>
    <t>19051166</t>
  </si>
  <si>
    <t>Ngô Thị Hằng Nga</t>
  </si>
  <si>
    <t>19051336</t>
  </si>
  <si>
    <t>Đỗ Thị Bích Ngọc</t>
  </si>
  <si>
    <t>19051173</t>
  </si>
  <si>
    <t>Hoàng Đức Nguyên</t>
  </si>
  <si>
    <t>19051180</t>
  </si>
  <si>
    <t>Bùi Thị Thúy Như</t>
  </si>
  <si>
    <t>19051186</t>
  </si>
  <si>
    <t>Nguyễn Thị Oanh</t>
  </si>
  <si>
    <t>19051192</t>
  </si>
  <si>
    <t>19051199</t>
  </si>
  <si>
    <t>Lê Hoàng Sơn</t>
  </si>
  <si>
    <t>19051205</t>
  </si>
  <si>
    <t>Lưu Thị Hoàng Thanh</t>
  </si>
  <si>
    <t>19051211</t>
  </si>
  <si>
    <t>Lê Thanh Thảo</t>
  </si>
  <si>
    <t>19051217</t>
  </si>
  <si>
    <t>Nguyễn Thị Thoan</t>
  </si>
  <si>
    <t>19051223</t>
  </si>
  <si>
    <t>Nguyễn Đặng Thanh Thủy</t>
  </si>
  <si>
    <t>19051229</t>
  </si>
  <si>
    <t>Diệp Thị Thu Trang</t>
  </si>
  <si>
    <t>19051236</t>
  </si>
  <si>
    <t>Ngô Thị Hà Trang</t>
  </si>
  <si>
    <t>19051243</t>
  </si>
  <si>
    <t>Trịnh Thu Trang</t>
  </si>
  <si>
    <t>19051249</t>
  </si>
  <si>
    <t>Nguyễn Anh Tuấn</t>
  </si>
  <si>
    <t>19051350</t>
  </si>
  <si>
    <t>19051257</t>
  </si>
  <si>
    <t>Nguyễn Kim Hải Vũ</t>
  </si>
  <si>
    <t>19051263</t>
  </si>
  <si>
    <t>Hoàng Thị Hải Xuân</t>
  </si>
  <si>
    <t>19051269</t>
  </si>
  <si>
    <t>Phạm Thị Hải Yến</t>
  </si>
  <si>
    <t>19051401</t>
  </si>
  <si>
    <t>Đinh Hồng Anh</t>
  </si>
  <si>
    <t>QH-2019-E KTQT-CLC 6 (TT 23)</t>
  </si>
  <si>
    <t>19051014</t>
  </si>
  <si>
    <t>Lê Thị Mai Anh</t>
  </si>
  <si>
    <t>19051020</t>
  </si>
  <si>
    <t>Nguyễn Thùy Anh</t>
  </si>
  <si>
    <t>19051026</t>
  </si>
  <si>
    <t>Hà Thị Ngọc Ánh</t>
  </si>
  <si>
    <t>19051032</t>
  </si>
  <si>
    <t>Nguyễn Thái Bình</t>
  </si>
  <si>
    <t>19051039</t>
  </si>
  <si>
    <t>Mai Thị Linh Chi</t>
  </si>
  <si>
    <t>19051301</t>
  </si>
  <si>
    <t>Phạm Linh Chi</t>
  </si>
  <si>
    <t>19051051</t>
  </si>
  <si>
    <t>Hoàng Quốc Dũng</t>
  </si>
  <si>
    <t>19051045</t>
  </si>
  <si>
    <t>Nguyễn Văn Đàn</t>
  </si>
  <si>
    <t>19051058</t>
  </si>
  <si>
    <t>Ngô Thị Hương Giang</t>
  </si>
  <si>
    <t>19051064</t>
  </si>
  <si>
    <t>Nguyễn Đức Hà</t>
  </si>
  <si>
    <t>19051070</t>
  </si>
  <si>
    <t>Lê Thanh Hải</t>
  </si>
  <si>
    <t>19051076</t>
  </si>
  <si>
    <t>Vũ Thu Hằng</t>
  </si>
  <si>
    <t>19051082</t>
  </si>
  <si>
    <t>Trịnh Thị Khánh Hòa</t>
  </si>
  <si>
    <t>19051088</t>
  </si>
  <si>
    <t>Nguyễn Thị Hoạt</t>
  </si>
  <si>
    <t>19051101</t>
  </si>
  <si>
    <t>Phạm Gia Huy</t>
  </si>
  <si>
    <t>19051108</t>
  </si>
  <si>
    <t>Phạm Thị Huyền</t>
  </si>
  <si>
    <t>19051316</t>
  </si>
  <si>
    <t>Phan Thanh Huyền</t>
  </si>
  <si>
    <t>19051095</t>
  </si>
  <si>
    <t>Đỗ Mai Hương</t>
  </si>
  <si>
    <t>19051115</t>
  </si>
  <si>
    <t>Nguyễn Lê Hồng Lam</t>
  </si>
  <si>
    <t>19051121</t>
  </si>
  <si>
    <t>Đào Khánh Linh</t>
  </si>
  <si>
    <t>19051129</t>
  </si>
  <si>
    <t>Lê Thị Phương Linh</t>
  </si>
  <si>
    <t>19051135</t>
  </si>
  <si>
    <t>Trần Thùy Linh</t>
  </si>
  <si>
    <t>19051142</t>
  </si>
  <si>
    <t>Nguyễn Cẩm Ly</t>
  </si>
  <si>
    <t>19051148</t>
  </si>
  <si>
    <t>Nguyễn Hồng Mai</t>
  </si>
  <si>
    <t>19051154</t>
  </si>
  <si>
    <t>Đào Ngọc Minh</t>
  </si>
  <si>
    <t>19051161</t>
  </si>
  <si>
    <t>Trần Hà My</t>
  </si>
  <si>
    <t>19051167</t>
  </si>
  <si>
    <t>Hoàng Hiếu Ngân</t>
  </si>
  <si>
    <t>19051175</t>
  </si>
  <si>
    <t>Đào Minh Nguyệt</t>
  </si>
  <si>
    <t>19051181</t>
  </si>
  <si>
    <t>Lê Phạm Quỳnh Như</t>
  </si>
  <si>
    <t>19051187</t>
  </si>
  <si>
    <t>Nguyễn Trọng Phúc</t>
  </si>
  <si>
    <t>19051193</t>
  </si>
  <si>
    <t>Phạm Phan Hà Phương</t>
  </si>
  <si>
    <t>19051338</t>
  </si>
  <si>
    <t>Vũ Hà Phương</t>
  </si>
  <si>
    <t>19051200</t>
  </si>
  <si>
    <t>Lê Thị Sương</t>
  </si>
  <si>
    <t>19051206</t>
  </si>
  <si>
    <t>Nguyễn Hoàng Thanh Thanh</t>
  </si>
  <si>
    <t>19051212</t>
  </si>
  <si>
    <t>19051218</t>
  </si>
  <si>
    <t>19051224</t>
  </si>
  <si>
    <t>Phạm Thu Thủy</t>
  </si>
  <si>
    <t>19051230</t>
  </si>
  <si>
    <t>Đỗ Huyền Trang</t>
  </si>
  <si>
    <t>19051237</t>
  </si>
  <si>
    <t>Nguyễn Hà Trang</t>
  </si>
  <si>
    <t>19051244</t>
  </si>
  <si>
    <t>Từ Thị Thái Trang</t>
  </si>
  <si>
    <t>19051250</t>
  </si>
  <si>
    <t>Nguyễn Sơn Tùng</t>
  </si>
  <si>
    <t>19051353</t>
  </si>
  <si>
    <t>Nguyễn Phương Uyên</t>
  </si>
  <si>
    <t>19051258</t>
  </si>
  <si>
    <t>Nguyễn Quang Vũ</t>
  </si>
  <si>
    <t>19051264</t>
  </si>
  <si>
    <t>Nguyễn Thị Xuyến</t>
  </si>
  <si>
    <t>19051270</t>
  </si>
  <si>
    <t>Trần Thị Yến</t>
  </si>
  <si>
    <t>18040213</t>
  </si>
  <si>
    <t>QH-2019-E KTQT-NN</t>
  </si>
  <si>
    <t>18041514</t>
  </si>
  <si>
    <t>Phùng Phương Anh</t>
  </si>
  <si>
    <t>18040547</t>
  </si>
  <si>
    <t>Trần Hải Chi</t>
  </si>
  <si>
    <t>17040352</t>
  </si>
  <si>
    <t>Dương Mỹ Duyên</t>
  </si>
  <si>
    <t>17040790</t>
  </si>
  <si>
    <t>Đỗ Thị Ngọc Duyên</t>
  </si>
  <si>
    <t>18040363</t>
  </si>
  <si>
    <t>Nguyễn Thị Ngân Giang</t>
  </si>
  <si>
    <t>18040446</t>
  </si>
  <si>
    <t>Nguyễn Thu Giang</t>
  </si>
  <si>
    <t>18041032</t>
  </si>
  <si>
    <t>Nguyễn Phương Hà</t>
  </si>
  <si>
    <t>17040917</t>
  </si>
  <si>
    <t>18040802</t>
  </si>
  <si>
    <t>Từ Thị Thu Hà</t>
  </si>
  <si>
    <t>18040581</t>
  </si>
  <si>
    <t>Bùi Thu Hiền</t>
  </si>
  <si>
    <t>18041095</t>
  </si>
  <si>
    <t>Tống Trần Hiến</t>
  </si>
  <si>
    <t>18040185</t>
  </si>
  <si>
    <t>Nguyễn Văn Hiếu</t>
  </si>
  <si>
    <t>18040562</t>
  </si>
  <si>
    <t>Ninh Mỹ Hoa</t>
  </si>
  <si>
    <t>18040753</t>
  </si>
  <si>
    <t>Ngô Thu Hương</t>
  </si>
  <si>
    <t>17040623</t>
  </si>
  <si>
    <t>18040584</t>
  </si>
  <si>
    <t>18040941</t>
  </si>
  <si>
    <t>17041035</t>
  </si>
  <si>
    <t>Trần Khánh Linh</t>
  </si>
  <si>
    <t>18040620</t>
  </si>
  <si>
    <t>Phạm Hoàng Quỳnh Mai</t>
  </si>
  <si>
    <t>18041246</t>
  </si>
  <si>
    <t>Trần Thị Bích Ngọc</t>
  </si>
  <si>
    <t>18041135</t>
  </si>
  <si>
    <t>Lưu Thị Hồng Nhung</t>
  </si>
  <si>
    <t>18040506</t>
  </si>
  <si>
    <t>Nguyễn Thị Ninh</t>
  </si>
  <si>
    <t>16040327</t>
  </si>
  <si>
    <t>Chu Thị Thu Phương</t>
  </si>
  <si>
    <t>18040371</t>
  </si>
  <si>
    <t>18041111</t>
  </si>
  <si>
    <t>Lâm Mỹ Thảo</t>
  </si>
  <si>
    <t>16040760</t>
  </si>
  <si>
    <t>Bùi Đức Thịnh</t>
  </si>
  <si>
    <t>18040740</t>
  </si>
  <si>
    <t>Nguyễn Thị Thu Thủy</t>
  </si>
  <si>
    <t>18041600</t>
  </si>
  <si>
    <t>17040579</t>
  </si>
  <si>
    <t>Đinh Thị Thu Uyên</t>
  </si>
  <si>
    <t>18041299</t>
  </si>
  <si>
    <t>19051402</t>
  </si>
  <si>
    <t>Đặng Thị Thúy An</t>
  </si>
  <si>
    <t>QH-2019-E QTKD-CLC 1 (TT 23)</t>
  </si>
  <si>
    <t>19051407</t>
  </si>
  <si>
    <t>Bùi Nguyễn Mai Anh</t>
  </si>
  <si>
    <t>19051418</t>
  </si>
  <si>
    <t>Nguyễn Thị Châm Anh</t>
  </si>
  <si>
    <t>19051423</t>
  </si>
  <si>
    <t>19051428</t>
  </si>
  <si>
    <t>Nguyễn Kim Chi</t>
  </si>
  <si>
    <t>19051643</t>
  </si>
  <si>
    <t>Lê Huy Cường</t>
  </si>
  <si>
    <t>19051433</t>
  </si>
  <si>
    <t>Phạm Đức Cường</t>
  </si>
  <si>
    <t>19051439</t>
  </si>
  <si>
    <t>Nguyễn Hồng Ngọc Diệp</t>
  </si>
  <si>
    <t>19051450</t>
  </si>
  <si>
    <t>Nguyễn Phạm Cẩm Dương</t>
  </si>
  <si>
    <t>19051444</t>
  </si>
  <si>
    <t>Nguyễn Văn Đức</t>
  </si>
  <si>
    <t>19051456</t>
  </si>
  <si>
    <t>Ngô Cảnh Hoàng Giang</t>
  </si>
  <si>
    <t>19051461</t>
  </si>
  <si>
    <t>Chu Thị Tiểu Hạnh</t>
  </si>
  <si>
    <t>19051467</t>
  </si>
  <si>
    <t>Nguyễn Thị Minh Hiền</t>
  </si>
  <si>
    <t>19051472</t>
  </si>
  <si>
    <t>Kiều Thị Hoa</t>
  </si>
  <si>
    <t>19051491</t>
  </si>
  <si>
    <t>19051478</t>
  </si>
  <si>
    <t>Hoàng Việt Hưng</t>
  </si>
  <si>
    <t>19051485</t>
  </si>
  <si>
    <t>Chu Thị Hường</t>
  </si>
  <si>
    <t>19051498</t>
  </si>
  <si>
    <t>Đỗ Thị Lan</t>
  </si>
  <si>
    <t>19051507</t>
  </si>
  <si>
    <t>19051513</t>
  </si>
  <si>
    <t>Nguyễn Thị Hiền Lương</t>
  </si>
  <si>
    <t>19051522</t>
  </si>
  <si>
    <t>Hoàng Minh</t>
  </si>
  <si>
    <t>19051528</t>
  </si>
  <si>
    <t>Ngô Thị Trà My</t>
  </si>
  <si>
    <t>19051534</t>
  </si>
  <si>
    <t>Nguyễn Hằng Nga</t>
  </si>
  <si>
    <t>19051541</t>
  </si>
  <si>
    <t>Đặng Hà Hồng Ngọc</t>
  </si>
  <si>
    <t>19051548</t>
  </si>
  <si>
    <t>Nguyễn Thị Minh Nguyệt</t>
  </si>
  <si>
    <t>19051554</t>
  </si>
  <si>
    <t>Đỗ Minh Phú</t>
  </si>
  <si>
    <t>19051560</t>
  </si>
  <si>
    <t>19051567</t>
  </si>
  <si>
    <t>Trần Anh Quân</t>
  </si>
  <si>
    <t>19051574</t>
  </si>
  <si>
    <t>Nguyễn Ngọc Tân</t>
  </si>
  <si>
    <t>19051580</t>
  </si>
  <si>
    <t>Trần Trường Thành</t>
  </si>
  <si>
    <t>19051659</t>
  </si>
  <si>
    <t>19051585</t>
  </si>
  <si>
    <t>Phạm Linh Thảo</t>
  </si>
  <si>
    <t>19051598</t>
  </si>
  <si>
    <t>19051593</t>
  </si>
  <si>
    <t>Phùng Văn Thưởng</t>
  </si>
  <si>
    <t>19051604</t>
  </si>
  <si>
    <t>Hoàng Thanh Trang</t>
  </si>
  <si>
    <t>19051610</t>
  </si>
  <si>
    <t>19051617</t>
  </si>
  <si>
    <t>Phạm Sơn Trường</t>
  </si>
  <si>
    <t>19051623</t>
  </si>
  <si>
    <t>Phạm Thị Thảo Vân</t>
  </si>
  <si>
    <t>19051691</t>
  </si>
  <si>
    <t>Nguyễn Lê Vy</t>
  </si>
  <si>
    <t>19051628</t>
  </si>
  <si>
    <t>Nguyễn Lưu Anh Xuyên</t>
  </si>
  <si>
    <t>19051403</t>
  </si>
  <si>
    <t>Phạm Thúy An</t>
  </si>
  <si>
    <t>QH-2019-E QTKD-CLC 2 (TT 23)</t>
  </si>
  <si>
    <t>19051410</t>
  </si>
  <si>
    <t>Đào Ngọc Anh</t>
  </si>
  <si>
    <t>19051419</t>
  </si>
  <si>
    <t>19051664</t>
  </si>
  <si>
    <t>Phạm Phương Anh</t>
  </si>
  <si>
    <t>19051424</t>
  </si>
  <si>
    <t>Lê Sỹ Bách</t>
  </si>
  <si>
    <t>19051429</t>
  </si>
  <si>
    <t>Phùng Hà Chi</t>
  </si>
  <si>
    <t>19051644</t>
  </si>
  <si>
    <t>Nguyễn Ngọc Diệp</t>
  </si>
  <si>
    <t>19051445</t>
  </si>
  <si>
    <t>Phạm Thị Kim Dung</t>
  </si>
  <si>
    <t>19051452</t>
  </si>
  <si>
    <t>Nguyễn Thùy Dương</t>
  </si>
  <si>
    <t>19051695</t>
  </si>
  <si>
    <t>Nguyễn Trùng Dương</t>
  </si>
  <si>
    <t>19051434</t>
  </si>
  <si>
    <t>Hoàng Quốc Đại</t>
  </si>
  <si>
    <t>19051440</t>
  </si>
  <si>
    <t>Cao Việt Đức</t>
  </si>
  <si>
    <t>19051457</t>
  </si>
  <si>
    <t>Phạm Nguyễn Ngân Hà</t>
  </si>
  <si>
    <t>19051462</t>
  </si>
  <si>
    <t>Nguyễn Thị Hạnh</t>
  </si>
  <si>
    <t>19051468</t>
  </si>
  <si>
    <t>Trịnh Thị Hiền</t>
  </si>
  <si>
    <t>19051473</t>
  </si>
  <si>
    <t>Đinh Thị Thu Hoài</t>
  </si>
  <si>
    <t>19051486</t>
  </si>
  <si>
    <t>Nguyễn Công Huy</t>
  </si>
  <si>
    <t>19051492</t>
  </si>
  <si>
    <t>Phan Thị Diệu Huyền</t>
  </si>
  <si>
    <t>19051481</t>
  </si>
  <si>
    <t>Trịnh Vũ Hưng</t>
  </si>
  <si>
    <t>19051499</t>
  </si>
  <si>
    <t>Hà Nguyễn Phương Lan</t>
  </si>
  <si>
    <t>19051509</t>
  </si>
  <si>
    <t>Phạm Trang Linh</t>
  </si>
  <si>
    <t>19051514</t>
  </si>
  <si>
    <t>Chu Cẩm Ly</t>
  </si>
  <si>
    <t>19051523</t>
  </si>
  <si>
    <t>19051529</t>
  </si>
  <si>
    <t>Phạm Thị Huyền My</t>
  </si>
  <si>
    <t>19051536</t>
  </si>
  <si>
    <t>Nguyễn Thanh Nga</t>
  </si>
  <si>
    <t>19051543</t>
  </si>
  <si>
    <t>Đỗ Thị Minh Ngọc</t>
  </si>
  <si>
    <t>19051549</t>
  </si>
  <si>
    <t>Phan Thị Thanh Nhàn</t>
  </si>
  <si>
    <t>19051555</t>
  </si>
  <si>
    <t>Đỗ Nam Phương</t>
  </si>
  <si>
    <t>19051562</t>
  </si>
  <si>
    <t>Phạm Thị Hoài Phương</t>
  </si>
  <si>
    <t>19051568</t>
  </si>
  <si>
    <t>Vũ Hồng Quân</t>
  </si>
  <si>
    <t>19051575</t>
  </si>
  <si>
    <t>Nguyễn Nguyên Tân</t>
  </si>
  <si>
    <t>19051581</t>
  </si>
  <si>
    <t>An Thị Phương Thảo</t>
  </si>
  <si>
    <t>19051586</t>
  </si>
  <si>
    <t>Trần Thị Phương Thảo</t>
  </si>
  <si>
    <t>19051594</t>
  </si>
  <si>
    <t>Nguyễn Thị Thuỳ</t>
  </si>
  <si>
    <t>19051599</t>
  </si>
  <si>
    <t>19051605</t>
  </si>
  <si>
    <t>19051611</t>
  </si>
  <si>
    <t>19051618</t>
  </si>
  <si>
    <t>Cù Minh Tú</t>
  </si>
  <si>
    <t>19051624</t>
  </si>
  <si>
    <t>Nguyễn Tường Vi</t>
  </si>
  <si>
    <t>19051629</t>
  </si>
  <si>
    <t>19051404</t>
  </si>
  <si>
    <t>Trần Thành An</t>
  </si>
  <si>
    <t>QH-2019-E QTKD-CLC 3 (TT 23)</t>
  </si>
  <si>
    <t>19051411</t>
  </si>
  <si>
    <t>Hoa Quỳnh Anh</t>
  </si>
  <si>
    <t>19051420</t>
  </si>
  <si>
    <t>Trần Mai Anh</t>
  </si>
  <si>
    <t>19051425</t>
  </si>
  <si>
    <t>Trần Ngọc Bách</t>
  </si>
  <si>
    <t>19051430</t>
  </si>
  <si>
    <t>Trịnh Lan Chi</t>
  </si>
  <si>
    <t>19051446</t>
  </si>
  <si>
    <t>Hoàng Mạnh Dũng</t>
  </si>
  <si>
    <t>19051645</t>
  </si>
  <si>
    <t>Nguyễn Võ Dương</t>
  </si>
  <si>
    <t>19051453</t>
  </si>
  <si>
    <t>Vũ Hồng Dương</t>
  </si>
  <si>
    <t>19051435</t>
  </si>
  <si>
    <t>Nguyễn Tiến Đạt</t>
  </si>
  <si>
    <t>19051441</t>
  </si>
  <si>
    <t>Hà Minh Đức</t>
  </si>
  <si>
    <t>19051458</t>
  </si>
  <si>
    <t>Trần Nguyễn Nguyên Hà</t>
  </si>
  <si>
    <t>19051463</t>
  </si>
  <si>
    <t>Nguyễn Minh Hào</t>
  </si>
  <si>
    <t>19051469</t>
  </si>
  <si>
    <t>Hà Minh Hiếu</t>
  </si>
  <si>
    <t>19051475</t>
  </si>
  <si>
    <t>Nguyễn Nhật Hoàng</t>
  </si>
  <si>
    <t>19051487</t>
  </si>
  <si>
    <t>Nguyễn Văn Huy</t>
  </si>
  <si>
    <t>19051493</t>
  </si>
  <si>
    <t>Trần Thị Thanh Huyền</t>
  </si>
  <si>
    <t>19051482</t>
  </si>
  <si>
    <t>19051500</t>
  </si>
  <si>
    <t>Lê Phương Lan</t>
  </si>
  <si>
    <t>19051510</t>
  </si>
  <si>
    <t>Tống Khánh Linh</t>
  </si>
  <si>
    <t>19051517</t>
  </si>
  <si>
    <t>Vũ Thị Tân Mai</t>
  </si>
  <si>
    <t>19051524</t>
  </si>
  <si>
    <t>Nguyễn Nguyệt Minh</t>
  </si>
  <si>
    <t>19051530</t>
  </si>
  <si>
    <t>Chu Thị Mỹ</t>
  </si>
  <si>
    <t>19051537</t>
  </si>
  <si>
    <t>Phạm Thị Phương Nga</t>
  </si>
  <si>
    <t>19051544</t>
  </si>
  <si>
    <t>Nguyễn Lam Ngọc</t>
  </si>
  <si>
    <t>19051657</t>
  </si>
  <si>
    <t>Hoàng Bá Khôi Nguyên</t>
  </si>
  <si>
    <t>19051551</t>
  </si>
  <si>
    <t>Lã Thị Nhung</t>
  </si>
  <si>
    <t>19051665</t>
  </si>
  <si>
    <t>Phạm Hồng Nhung</t>
  </si>
  <si>
    <t>19051556</t>
  </si>
  <si>
    <t>Ngô Thị Lan Phương</t>
  </si>
  <si>
    <t>19051563</t>
  </si>
  <si>
    <t>19051570</t>
  </si>
  <si>
    <t>Hoàng Hương Quỳnh</t>
  </si>
  <si>
    <t>19051582</t>
  </si>
  <si>
    <t>Lại Thị Thảo</t>
  </si>
  <si>
    <t>19051576</t>
  </si>
  <si>
    <t>Đỗ Đức Thắng</t>
  </si>
  <si>
    <t>19051587</t>
  </si>
  <si>
    <t>Nguyễn Phúc Thiện</t>
  </si>
  <si>
    <t>19051600</t>
  </si>
  <si>
    <t>Nguyễn Thị Thủy</t>
  </si>
  <si>
    <t>19051595</t>
  </si>
  <si>
    <t>Dương Thị Phương Thúy</t>
  </si>
  <si>
    <t>19051606</t>
  </si>
  <si>
    <t>Nguyễn Thị Đào Trang</t>
  </si>
  <si>
    <t>19051614</t>
  </si>
  <si>
    <t>Tạ Ngô Thiên Trang</t>
  </si>
  <si>
    <t>19051619</t>
  </si>
  <si>
    <t>Lê Hoàng Anh Tú</t>
  </si>
  <si>
    <t>19051625</t>
  </si>
  <si>
    <t>Trịnh Quang Vinh</t>
  </si>
  <si>
    <t>19051630</t>
  </si>
  <si>
    <t>19051405</t>
  </si>
  <si>
    <t>An Tuấn Anh</t>
  </si>
  <si>
    <t>QH-2019-E QTKD-CLC 4 (TT 23)</t>
  </si>
  <si>
    <t>19051413</t>
  </si>
  <si>
    <t>Lại Mai Anh</t>
  </si>
  <si>
    <t>19051421</t>
  </si>
  <si>
    <t>19051426</t>
  </si>
  <si>
    <t>Vương Thu Bích</t>
  </si>
  <si>
    <t>19051431</t>
  </si>
  <si>
    <t>Vũ Thành Công</t>
  </si>
  <si>
    <t>19051448</t>
  </si>
  <si>
    <t>Nguyễn Hoàng Dũng</t>
  </si>
  <si>
    <t>19051454</t>
  </si>
  <si>
    <t>Nguyễn Phương Duyên</t>
  </si>
  <si>
    <t>19051646</t>
  </si>
  <si>
    <t>19051436</t>
  </si>
  <si>
    <t>Nguyễn Trọng Đạt</t>
  </si>
  <si>
    <t>19051442</t>
  </si>
  <si>
    <t>Lê Anh Đức</t>
  </si>
  <si>
    <t>19051459</t>
  </si>
  <si>
    <t>Nguyễn Thúy Hằng</t>
  </si>
  <si>
    <t>19051464</t>
  </si>
  <si>
    <t>Nguyễn Thị Hiên</t>
  </si>
  <si>
    <t>19051470</t>
  </si>
  <si>
    <t>Lê Tiến Hiếu</t>
  </si>
  <si>
    <t>19051476</t>
  </si>
  <si>
    <t>Vũ Huy Hoàng</t>
  </si>
  <si>
    <t>19051488</t>
  </si>
  <si>
    <t>Đinh Thị Minh Huyền</t>
  </si>
  <si>
    <t>19051483</t>
  </si>
  <si>
    <t>Lưu Thị Hương</t>
  </si>
  <si>
    <t>19051495</t>
  </si>
  <si>
    <t>Nguyễn Quốc Khánh</t>
  </si>
  <si>
    <t>19051501</t>
  </si>
  <si>
    <t>19051511</t>
  </si>
  <si>
    <t>Trần Phương Linh</t>
  </si>
  <si>
    <t>19051518</t>
  </si>
  <si>
    <t>Nguyễn Quang Mạnh</t>
  </si>
  <si>
    <t>19051526</t>
  </si>
  <si>
    <t>Chu Hoàng My</t>
  </si>
  <si>
    <t>19051531</t>
  </si>
  <si>
    <t>Đỗ Hải Nam</t>
  </si>
  <si>
    <t>19051539</t>
  </si>
  <si>
    <t>Vũ Quốc Nghĩa</t>
  </si>
  <si>
    <t>19051546</t>
  </si>
  <si>
    <t>Nguyễn Thị Tuyết Ngọc</t>
  </si>
  <si>
    <t>19051552</t>
  </si>
  <si>
    <t>Nguyễn Duy Phong</t>
  </si>
  <si>
    <t>19051557</t>
  </si>
  <si>
    <t>Nguyễn Lê Hà Phương</t>
  </si>
  <si>
    <t>19051565</t>
  </si>
  <si>
    <t>Lã Tùng Quân</t>
  </si>
  <si>
    <t>19051571</t>
  </si>
  <si>
    <t>Lưu Diễm Quỳnh</t>
  </si>
  <si>
    <t>19051685</t>
  </si>
  <si>
    <t>Nguyễn Ngọc Quỳnh</t>
  </si>
  <si>
    <t>19051578</t>
  </si>
  <si>
    <t>Nguyễn Tuấn Thành</t>
  </si>
  <si>
    <t>19051583</t>
  </si>
  <si>
    <t>Lưu Phương Thảo</t>
  </si>
  <si>
    <t>19051590</t>
  </si>
  <si>
    <t>Trương Thị Minh Thoa</t>
  </si>
  <si>
    <t>19051596</t>
  </si>
  <si>
    <t>Nguyễn Minh Thúy</t>
  </si>
  <si>
    <t>19051601</t>
  </si>
  <si>
    <t>Võ Thị Trà</t>
  </si>
  <si>
    <t>19051608</t>
  </si>
  <si>
    <t>19051615</t>
  </si>
  <si>
    <t>Bùi Thế Trường</t>
  </si>
  <si>
    <t>19051620</t>
  </si>
  <si>
    <t>Cao Anh Tuấn</t>
  </si>
  <si>
    <t>19051690</t>
  </si>
  <si>
    <t>Nguyễn Lê Uyên</t>
  </si>
  <si>
    <t>19051626</t>
  </si>
  <si>
    <t>Nguyễn Long Vũ</t>
  </si>
  <si>
    <t>19051631</t>
  </si>
  <si>
    <t>19051406</t>
  </si>
  <si>
    <t>Bùi Đức Anh</t>
  </si>
  <si>
    <t>QH-2019-E QTKD-CLC 5 (TT 23)</t>
  </si>
  <si>
    <t>19051415</t>
  </si>
  <si>
    <t>Lê Thế Anh</t>
  </si>
  <si>
    <t>19051422</t>
  </si>
  <si>
    <t>Trần Ngọc Ánh</t>
  </si>
  <si>
    <t>19051427</t>
  </si>
  <si>
    <t>Đào Thị Linh Chi</t>
  </si>
  <si>
    <t>19051432</t>
  </si>
  <si>
    <t>Nguyễn Thị Cúc</t>
  </si>
  <si>
    <t>19051437</t>
  </si>
  <si>
    <t>Đỗ Hồng Diễm</t>
  </si>
  <si>
    <t>19051449</t>
  </si>
  <si>
    <t>Trần Văn Dũng</t>
  </si>
  <si>
    <t>19051443</t>
  </si>
  <si>
    <t>Nghiêm Huỳnh Đức</t>
  </si>
  <si>
    <t>19051455</t>
  </si>
  <si>
    <t>Đoàn Hương Giang</t>
  </si>
  <si>
    <t>19051460</t>
  </si>
  <si>
    <t>Ninh Thúy Hằng</t>
  </si>
  <si>
    <t>19051466</t>
  </si>
  <si>
    <t>Đặng Thị Thúy Hiền</t>
  </si>
  <si>
    <t>19051471</t>
  </si>
  <si>
    <t>Tạ Nguyễn Vũ Đức Hiếu</t>
  </si>
  <si>
    <t>19051477</t>
  </si>
  <si>
    <t>Nguyễn Mạnh Hùng</t>
  </si>
  <si>
    <t>19051489</t>
  </si>
  <si>
    <t>Nguyễn Thị Khánh Huyền</t>
  </si>
  <si>
    <t>19051484</t>
  </si>
  <si>
    <t>Nguyễn Lan Hương</t>
  </si>
  <si>
    <t>19051497</t>
  </si>
  <si>
    <t>Trần Thị Lâm</t>
  </si>
  <si>
    <t>19051504</t>
  </si>
  <si>
    <t>Cao Khánh Linh</t>
  </si>
  <si>
    <t>19051512</t>
  </si>
  <si>
    <t>Trần Thị Linh</t>
  </si>
  <si>
    <t>19051520</t>
  </si>
  <si>
    <t>Đỗ Quang Minh</t>
  </si>
  <si>
    <t>19051527</t>
  </si>
  <si>
    <t>Hoàng Thảo My</t>
  </si>
  <si>
    <t>19051533</t>
  </si>
  <si>
    <t>Ngô Quỳnh Nga</t>
  </si>
  <si>
    <t>19051540</t>
  </si>
  <si>
    <t>Đỗ Thị Ngoan</t>
  </si>
  <si>
    <t>19051547</t>
  </si>
  <si>
    <t>Vũ Bảo Ngọc</t>
  </si>
  <si>
    <t>19051553</t>
  </si>
  <si>
    <t>Phạm Doãn Thanh Phong</t>
  </si>
  <si>
    <t>19051559</t>
  </si>
  <si>
    <t>Nguyễn Thị Việt Phương</t>
  </si>
  <si>
    <t>19051566</t>
  </si>
  <si>
    <t>Lê Minh Quân</t>
  </si>
  <si>
    <t>19051572</t>
  </si>
  <si>
    <t>Phạm Ngọc Quỳnh</t>
  </si>
  <si>
    <t>19051579</t>
  </si>
  <si>
    <t>Phạm Khắc Thành</t>
  </si>
  <si>
    <t>19051584</t>
  </si>
  <si>
    <t>19051591</t>
  </si>
  <si>
    <t>Lê Hoài Thu</t>
  </si>
  <si>
    <t>19051597</t>
  </si>
  <si>
    <t>Nguyễn Phương Thùy</t>
  </si>
  <si>
    <t>19051602</t>
  </si>
  <si>
    <t>Đinh Thị Thu Trang</t>
  </si>
  <si>
    <t>19051609</t>
  </si>
  <si>
    <t>19051616</t>
  </si>
  <si>
    <t>Lưu Đức Trường</t>
  </si>
  <si>
    <t>19051621</t>
  </si>
  <si>
    <t>Trần Thị Tươi</t>
  </si>
  <si>
    <t>19051634</t>
  </si>
  <si>
    <t>Trần Thị Tố Uyên</t>
  </si>
  <si>
    <t>19051627</t>
  </si>
  <si>
    <t>Bùi Hà Vy</t>
  </si>
  <si>
    <t>19050598</t>
  </si>
  <si>
    <t>Cao Phúc An</t>
  </si>
  <si>
    <t>QH-2019-E TCNH-CLC 1 (TT 23)</t>
  </si>
  <si>
    <t>19050602</t>
  </si>
  <si>
    <t>Hoàng Thị Lan Anh</t>
  </si>
  <si>
    <t>19050606</t>
  </si>
  <si>
    <t>19050610</t>
  </si>
  <si>
    <t>19050618</t>
  </si>
  <si>
    <t>Vũ Tuệ Anh</t>
  </si>
  <si>
    <t>19050622</t>
  </si>
  <si>
    <t>Nguyễn Ngọc Minh Châu</t>
  </si>
  <si>
    <t>19050630</t>
  </si>
  <si>
    <t>Đặng Thùy Dung</t>
  </si>
  <si>
    <t>19050638</t>
  </si>
  <si>
    <t>Vũ Thái Duy</t>
  </si>
  <si>
    <t>19050634</t>
  </si>
  <si>
    <t>Lê Minh Dương</t>
  </si>
  <si>
    <t>19050626</t>
  </si>
  <si>
    <t>Cao Thị Linh Đan</t>
  </si>
  <si>
    <t>19050643</t>
  </si>
  <si>
    <t>Trần Minh Hải</t>
  </si>
  <si>
    <t>19050650</t>
  </si>
  <si>
    <t>Nguyễn Xuân Hào</t>
  </si>
  <si>
    <t>19050646</t>
  </si>
  <si>
    <t>19050654</t>
  </si>
  <si>
    <t>Lương Cao Trung Hiếu</t>
  </si>
  <si>
    <t>19050658</t>
  </si>
  <si>
    <t>Nguyễn Hữu Hoàng</t>
  </si>
  <si>
    <t>19050666</t>
  </si>
  <si>
    <t>Nguyễn Quang Huy</t>
  </si>
  <si>
    <t>19050670</t>
  </si>
  <si>
    <t>19050662</t>
  </si>
  <si>
    <t>Nguyễn Quang Hưng</t>
  </si>
  <si>
    <t>19050678</t>
  </si>
  <si>
    <t>Đỗ Thị Hoài Linh</t>
  </si>
  <si>
    <t>19050682</t>
  </si>
  <si>
    <t>Nguyễn Thị Phương Linh</t>
  </si>
  <si>
    <t>19050690</t>
  </si>
  <si>
    <t>Lê Nguyễn Ngọc Mai</t>
  </si>
  <si>
    <t>19050694</t>
  </si>
  <si>
    <t>Nguyễn Nhật Minh</t>
  </si>
  <si>
    <t>19050698</t>
  </si>
  <si>
    <t>Đào Diễm My</t>
  </si>
  <si>
    <t>19050702</t>
  </si>
  <si>
    <t>Đỗ Phương Nga</t>
  </si>
  <si>
    <t>19050706</t>
  </si>
  <si>
    <t>Hoàng Yến Ngọc</t>
  </si>
  <si>
    <t>19050710</t>
  </si>
  <si>
    <t>Lê Thị Vân Nhi</t>
  </si>
  <si>
    <t>19050714</t>
  </si>
  <si>
    <t>19050718</t>
  </si>
  <si>
    <t>Nguyễn Thị Hà Phương</t>
  </si>
  <si>
    <t>19050722</t>
  </si>
  <si>
    <t>Lưu Thuý Quỳnh</t>
  </si>
  <si>
    <t>19050726</t>
  </si>
  <si>
    <t>Trịnh Như Quỳnh</t>
  </si>
  <si>
    <t>19050730</t>
  </si>
  <si>
    <t>Bùi Thanh Thái</t>
  </si>
  <si>
    <t>19050734</t>
  </si>
  <si>
    <t>Trần Phương Thảo</t>
  </si>
  <si>
    <t>19050738</t>
  </si>
  <si>
    <t>Nguyễn Anh Thư</t>
  </si>
  <si>
    <t>19050746</t>
  </si>
  <si>
    <t>Cao Thị Thủy Tiên</t>
  </si>
  <si>
    <t>19050754</t>
  </si>
  <si>
    <t>19050758</t>
  </si>
  <si>
    <t>Nguyễn Thị Trinh</t>
  </si>
  <si>
    <t>19050762</t>
  </si>
  <si>
    <t>Ngụy Huy Tú</t>
  </si>
  <si>
    <t>19050766</t>
  </si>
  <si>
    <t>Nguyễn Hữu Tùng</t>
  </si>
  <si>
    <t>19050770</t>
  </si>
  <si>
    <t>Nguyễn Thị Ánh Tuyết</t>
  </si>
  <si>
    <t>19050774</t>
  </si>
  <si>
    <t>Hoàng Thị Thảo Vân</t>
  </si>
  <si>
    <t>19050778</t>
  </si>
  <si>
    <t>Trần Phan Thanh Vân</t>
  </si>
  <si>
    <t>19050782</t>
  </si>
  <si>
    <t>19050599</t>
  </si>
  <si>
    <t>Nguyễn Thiện An</t>
  </si>
  <si>
    <t>QH-2019-E TCNH-CLC 2 (TT 23)</t>
  </si>
  <si>
    <t>19050603</t>
  </si>
  <si>
    <t>Ngô Phương Thảo Anh</t>
  </si>
  <si>
    <t>19050607</t>
  </si>
  <si>
    <t>Nguyễn Thị Hải Anh</t>
  </si>
  <si>
    <t>19050611</t>
  </si>
  <si>
    <t>Phạm Nguyệt Anh</t>
  </si>
  <si>
    <t>19050615</t>
  </si>
  <si>
    <t>Vũ Đào Thảo Anh</t>
  </si>
  <si>
    <t>19050619</t>
  </si>
  <si>
    <t>Đỗ Ngọc Ánh</t>
  </si>
  <si>
    <t>19050623</t>
  </si>
  <si>
    <t>Nguyễn Phạm Linh Chi</t>
  </si>
  <si>
    <t>19050631</t>
  </si>
  <si>
    <t>Đỗ Mạnh Dũng</t>
  </si>
  <si>
    <t>19050639</t>
  </si>
  <si>
    <t>19050635</t>
  </si>
  <si>
    <t>19050627</t>
  </si>
  <si>
    <t>Nguyễn Hải Đăng</t>
  </si>
  <si>
    <t>19050647</t>
  </si>
  <si>
    <t>Trần Minh Hằng</t>
  </si>
  <si>
    <t>19050651</t>
  </si>
  <si>
    <t>19050655</t>
  </si>
  <si>
    <t>Nguyễn Đình Hiếu</t>
  </si>
  <si>
    <t>19050659</t>
  </si>
  <si>
    <t>Phạm Thị Huế</t>
  </si>
  <si>
    <t>19050667</t>
  </si>
  <si>
    <t>19050671</t>
  </si>
  <si>
    <t>Nguyễn Thu Huyền</t>
  </si>
  <si>
    <t>19050663</t>
  </si>
  <si>
    <t>Trần Thành Hưng</t>
  </si>
  <si>
    <t>19050675</t>
  </si>
  <si>
    <t>Cao Thị Nhật Lệ</t>
  </si>
  <si>
    <t>19050679</t>
  </si>
  <si>
    <t>Lê Phương Linh</t>
  </si>
  <si>
    <t>19050683</t>
  </si>
  <si>
    <t>Phạm Thị Yến Linh</t>
  </si>
  <si>
    <t>19050687</t>
  </si>
  <si>
    <t>Hoàng Long</t>
  </si>
  <si>
    <t>19050691</t>
  </si>
  <si>
    <t>Nguyễn Huyền Mai</t>
  </si>
  <si>
    <t>19050695</t>
  </si>
  <si>
    <t>Nguyễn Thị Thanh Minh</t>
  </si>
  <si>
    <t>19050699</t>
  </si>
  <si>
    <t>Nguyễn Thị Trà My</t>
  </si>
  <si>
    <t>19050703</t>
  </si>
  <si>
    <t>Thái Thị Quỳnh Nga</t>
  </si>
  <si>
    <t>19050707</t>
  </si>
  <si>
    <t>19050711</t>
  </si>
  <si>
    <t>Đỗ Thị Trang Nhung</t>
  </si>
  <si>
    <t>19050715</t>
  </si>
  <si>
    <t>Nguyễn Hiền Phương</t>
  </si>
  <si>
    <t>19050723</t>
  </si>
  <si>
    <t>19050727</t>
  </si>
  <si>
    <t>Hoàng An Sơn</t>
  </si>
  <si>
    <t>19050731</t>
  </si>
  <si>
    <t>Đồng Văn Thành</t>
  </si>
  <si>
    <t>19050735</t>
  </si>
  <si>
    <t>Trịnh Thị Phương Thảo</t>
  </si>
  <si>
    <t>19050743</t>
  </si>
  <si>
    <t>Phạm Thị Thùy</t>
  </si>
  <si>
    <t>19050755</t>
  </si>
  <si>
    <t>Nguyễn Thị Mai Trang</t>
  </si>
  <si>
    <t>19050759</t>
  </si>
  <si>
    <t>Hoàng Đức Trung</t>
  </si>
  <si>
    <t>19050763</t>
  </si>
  <si>
    <t>Đinh Khắc Tuấn</t>
  </si>
  <si>
    <t>19050771</t>
  </si>
  <si>
    <t>Phùng Ngọc Uyên</t>
  </si>
  <si>
    <t>19050775</t>
  </si>
  <si>
    <t>Lê Thị Thảo Vân</t>
  </si>
  <si>
    <t>19050783</t>
  </si>
  <si>
    <t>Nguyễn Thị Yến</t>
  </si>
  <si>
    <t>19050600</t>
  </si>
  <si>
    <t>Đào Bảo Anh</t>
  </si>
  <si>
    <t>QH-2019-E TCNH-CLC 3 (TT 23)</t>
  </si>
  <si>
    <t>19050796</t>
  </si>
  <si>
    <t>Đỗ Thị Hoàng Anh</t>
  </si>
  <si>
    <t>19050604</t>
  </si>
  <si>
    <t>Ngô Văn Anh</t>
  </si>
  <si>
    <t>19050608</t>
  </si>
  <si>
    <t>19050612</t>
  </si>
  <si>
    <t>Phạm Quốc Anh</t>
  </si>
  <si>
    <t>19050616</t>
  </si>
  <si>
    <t>Vũ Thị Phương Anh</t>
  </si>
  <si>
    <t>19050620</t>
  </si>
  <si>
    <t>Nguyễn Thị Nguyệt Ánh</t>
  </si>
  <si>
    <t>19050624</t>
  </si>
  <si>
    <t>Nguyễn Thị Linh Chi</t>
  </si>
  <si>
    <t>19050628</t>
  </si>
  <si>
    <t>Nguyễn Quý Danh</t>
  </si>
  <si>
    <t>19050636</t>
  </si>
  <si>
    <t>Phan Thùy Dương</t>
  </si>
  <si>
    <t>19050640</t>
  </si>
  <si>
    <t>Đồng Trường Giang</t>
  </si>
  <si>
    <t>19050648</t>
  </si>
  <si>
    <t>Hoàng Hồng Hạnh</t>
  </si>
  <si>
    <t>19050644</t>
  </si>
  <si>
    <t>Kiều Thu Hằng</t>
  </si>
  <si>
    <t>19050652</t>
  </si>
  <si>
    <t>19050656</t>
  </si>
  <si>
    <t>Nguyễn Minh Hòa</t>
  </si>
  <si>
    <t>19050660</t>
  </si>
  <si>
    <t>Nguyễn Lê Sinh Hùng</t>
  </si>
  <si>
    <t>19050668</t>
  </si>
  <si>
    <t>19050672</t>
  </si>
  <si>
    <t>Bùi Văn Kiên</t>
  </si>
  <si>
    <t>19050676</t>
  </si>
  <si>
    <t>Trần Thị Hồng Liên</t>
  </si>
  <si>
    <t>19050680</t>
  </si>
  <si>
    <t>Ngô Hoàng Linh</t>
  </si>
  <si>
    <t>19050684</t>
  </si>
  <si>
    <t>19050688</t>
  </si>
  <si>
    <t>Lê Hiền Lương</t>
  </si>
  <si>
    <t>19050692</t>
  </si>
  <si>
    <t>Phạm Thị Diễm Mi</t>
  </si>
  <si>
    <t>19050696</t>
  </si>
  <si>
    <t>Phạm Thị Hải Minh</t>
  </si>
  <si>
    <t>19050704</t>
  </si>
  <si>
    <t>Dương Vũ Thanh Ngân</t>
  </si>
  <si>
    <t>19050708</t>
  </si>
  <si>
    <t>19050712</t>
  </si>
  <si>
    <t>Nguyễn Quốc Phú</t>
  </si>
  <si>
    <t>19050716</t>
  </si>
  <si>
    <t>Nguyễn Hiểu Phương</t>
  </si>
  <si>
    <t>19050720</t>
  </si>
  <si>
    <t>Nguyễn Phúc Minh Quang</t>
  </si>
  <si>
    <t>19050724</t>
  </si>
  <si>
    <t>Nguyễn Thị Quỳnh</t>
  </si>
  <si>
    <t>19050728</t>
  </si>
  <si>
    <t>Phạm Trường Sơn</t>
  </si>
  <si>
    <t>19050732</t>
  </si>
  <si>
    <t>Đặng Phương Thảo</t>
  </si>
  <si>
    <t>19050736</t>
  </si>
  <si>
    <t>Trương Phương Thảo</t>
  </si>
  <si>
    <t>19050744</t>
  </si>
  <si>
    <t>Phạm Thị Thanh Thủy</t>
  </si>
  <si>
    <t>19050740</t>
  </si>
  <si>
    <t>Trần Minh Thư</t>
  </si>
  <si>
    <t>19050748</t>
  </si>
  <si>
    <t>Hoàng Công Toàn</t>
  </si>
  <si>
    <t>19050752</t>
  </si>
  <si>
    <t>Lâm Kiều Trang</t>
  </si>
  <si>
    <t>19050756</t>
  </si>
  <si>
    <t>Phạm Quỳnh Trang</t>
  </si>
  <si>
    <t>19050760</t>
  </si>
  <si>
    <t>Nguyễn Đức Trung</t>
  </si>
  <si>
    <t>19050764</t>
  </si>
  <si>
    <t>Trương Anh Tuấn</t>
  </si>
  <si>
    <t>19050776</t>
  </si>
  <si>
    <t>Nguyễn Thảo Vân</t>
  </si>
  <si>
    <t>19050780</t>
  </si>
  <si>
    <t>Bùi Đức Việt</t>
  </si>
  <si>
    <t>19050601</t>
  </si>
  <si>
    <t>Đồng Thị Kim Anh</t>
  </si>
  <si>
    <t>QH-2019-E TCNH-CLC 4 (TT 23)</t>
  </si>
  <si>
    <t>19050605</t>
  </si>
  <si>
    <t>Nguyễn Đức Anh</t>
  </si>
  <si>
    <t>19050609</t>
  </si>
  <si>
    <t>Nguyễn Tiến Anh</t>
  </si>
  <si>
    <t>19050613</t>
  </si>
  <si>
    <t>Phạm Thị Trà Anh</t>
  </si>
  <si>
    <t>19050617</t>
  </si>
  <si>
    <t>19050621</t>
  </si>
  <si>
    <t>Phạm Thanh Bình</t>
  </si>
  <si>
    <t>19050633</t>
  </si>
  <si>
    <t>Phạm Duy Tấn Dũng</t>
  </si>
  <si>
    <t>19050637</t>
  </si>
  <si>
    <t>Nguyễn Minh Duy</t>
  </si>
  <si>
    <t>19050785</t>
  </si>
  <si>
    <t>Lương Thị Thu Dương</t>
  </si>
  <si>
    <t>19050629</t>
  </si>
  <si>
    <t>Vương Tiến Đạt</t>
  </si>
  <si>
    <t>19050641</t>
  </si>
  <si>
    <t>Nguyễn Hoàng Giang</t>
  </si>
  <si>
    <t>19050649</t>
  </si>
  <si>
    <t>Phùng Hồng Hạnh</t>
  </si>
  <si>
    <t>19050645</t>
  </si>
  <si>
    <t>Nguyễn Thị Hằng</t>
  </si>
  <si>
    <t>19050653</t>
  </si>
  <si>
    <t>Dương Minh Hiếu</t>
  </si>
  <si>
    <t>19050669</t>
  </si>
  <si>
    <t>Lê Thanh Huyền</t>
  </si>
  <si>
    <t>19050665</t>
  </si>
  <si>
    <t>Vũ Thu Hương</t>
  </si>
  <si>
    <t>19050673</t>
  </si>
  <si>
    <t>Đoàn Trung Kiên</t>
  </si>
  <si>
    <t>19050677</t>
  </si>
  <si>
    <t>Đỗ Hà Phương Linh</t>
  </si>
  <si>
    <t>19050681</t>
  </si>
  <si>
    <t>19050685</t>
  </si>
  <si>
    <t>19050689</t>
  </si>
  <si>
    <t>Nông Thị Hương Ly</t>
  </si>
  <si>
    <t>19050693</t>
  </si>
  <si>
    <t>Nguyễn Ngọc Minh</t>
  </si>
  <si>
    <t>19050697</t>
  </si>
  <si>
    <t>Trần Công Minh</t>
  </si>
  <si>
    <t>19050701</t>
  </si>
  <si>
    <t>Chu Thanh Nga</t>
  </si>
  <si>
    <t>19050705</t>
  </si>
  <si>
    <t>Nguyễn Thị Thanh Ngân</t>
  </si>
  <si>
    <t>19050709</t>
  </si>
  <si>
    <t>Phạm Thị Bích Ngọc</t>
  </si>
  <si>
    <t>19050713</t>
  </si>
  <si>
    <t>Lê Kinh Phúc</t>
  </si>
  <si>
    <t>19050717</t>
  </si>
  <si>
    <t>Nguyễn Mai Phương</t>
  </si>
  <si>
    <t>19050721</t>
  </si>
  <si>
    <t>Nguyễn Thu Quyên</t>
  </si>
  <si>
    <t>19050725</t>
  </si>
  <si>
    <t>Phan Thị Diễm Quỳnh</t>
  </si>
  <si>
    <t>19050729</t>
  </si>
  <si>
    <t>Trần Mạnh Tân</t>
  </si>
  <si>
    <t>19050733</t>
  </si>
  <si>
    <t>19050737</t>
  </si>
  <si>
    <t>Nguyễn Thị Anh Thu</t>
  </si>
  <si>
    <t>19050745</t>
  </si>
  <si>
    <t>Phí Thanh Thủy</t>
  </si>
  <si>
    <t>19050741</t>
  </si>
  <si>
    <t>Hán Quỳnh Thu Thương</t>
  </si>
  <si>
    <t>19050747</t>
  </si>
  <si>
    <t>Phạm Thủy Tiên</t>
  </si>
  <si>
    <t>19050753</t>
  </si>
  <si>
    <t>Nguyễn Hạnh Trang</t>
  </si>
  <si>
    <t>19050757</t>
  </si>
  <si>
    <t>Vũ Thùy Trang</t>
  </si>
  <si>
    <t>19050749</t>
  </si>
  <si>
    <t>Hà Bảo Trâm</t>
  </si>
  <si>
    <t>19050765</t>
  </si>
  <si>
    <t>Nguyễn Hoàng Tùng</t>
  </si>
  <si>
    <t>19050769</t>
  </si>
  <si>
    <t>Nguyễn Minh Tuyết</t>
  </si>
  <si>
    <t>19050773</t>
  </si>
  <si>
    <t>Đào Thị Thanh Vân</t>
  </si>
  <si>
    <t>19050777</t>
  </si>
  <si>
    <t>Nguyễn Thị Ngọc Vân</t>
  </si>
  <si>
    <t>19050781</t>
  </si>
  <si>
    <t>Nguyễn Đình Tuấn Vũ</t>
  </si>
  <si>
    <t>17060269</t>
  </si>
  <si>
    <t>QH-2019-E TCNH-LUẬT</t>
  </si>
  <si>
    <t>16061053</t>
  </si>
  <si>
    <t>Nguyễn Thị Ngọc Diệp</t>
  </si>
  <si>
    <t>16061105</t>
  </si>
  <si>
    <t>Lê Trần Mai Hiền</t>
  </si>
  <si>
    <t>16061079</t>
  </si>
  <si>
    <t>Hoàng Minh Hương</t>
  </si>
  <si>
    <t>18061247</t>
  </si>
  <si>
    <t>Hoàng Thuỳ Linh</t>
  </si>
  <si>
    <t>17060209</t>
  </si>
  <si>
    <t>Nguyễn Thị Thủy Ngân</t>
  </si>
  <si>
    <t>18061237</t>
  </si>
  <si>
    <t>Đinh Thị Nhân</t>
  </si>
  <si>
    <t>16062184</t>
  </si>
  <si>
    <t>18061201</t>
  </si>
  <si>
    <t>Lộ Hương Quỳnh</t>
  </si>
  <si>
    <t>18061259</t>
  </si>
  <si>
    <t>Vũ Thị Huyền Trang</t>
  </si>
  <si>
    <t>16061130</t>
  </si>
  <si>
    <t>Trần Thị Trinh</t>
  </si>
  <si>
    <t>18040402</t>
  </si>
  <si>
    <t>Nguyễn Thị Phương Anh</t>
  </si>
  <si>
    <t>QH-2019-E TCNH-NN</t>
  </si>
  <si>
    <t>17040831</t>
  </si>
  <si>
    <t>Trần Khánh Hà</t>
  </si>
  <si>
    <t>16042199</t>
  </si>
  <si>
    <t>Nguyễn Thị Nga</t>
  </si>
  <si>
    <t>MÃ SV</t>
  </si>
  <si>
    <t>HỌ VÀ TÊN</t>
  </si>
  <si>
    <t>LỚP</t>
  </si>
  <si>
    <t>08/01/2001</t>
  </si>
  <si>
    <t>15/05/2001</t>
  </si>
  <si>
    <t>15/11/2001</t>
  </si>
  <si>
    <t>28/02/2001</t>
  </si>
  <si>
    <t>15/06/2001</t>
  </si>
  <si>
    <t>14/01/2001</t>
  </si>
  <si>
    <t>18/08/2001</t>
  </si>
  <si>
    <t>11/11/2001</t>
  </si>
  <si>
    <t>22/08/2001</t>
  </si>
  <si>
    <t>29/07/2001</t>
  </si>
  <si>
    <t>13/10/2001</t>
  </si>
  <si>
    <t>03/09/2001</t>
  </si>
  <si>
    <t>02/09/2001</t>
  </si>
  <si>
    <t>01/09/2001</t>
  </si>
  <si>
    <t>26/12/2001</t>
  </si>
  <si>
    <t>02/05/2001</t>
  </si>
  <si>
    <t>09/12/2001</t>
  </si>
  <si>
    <t>10/04/2001</t>
  </si>
  <si>
    <t>01/10/2001</t>
  </si>
  <si>
    <t>04/08/2001</t>
  </si>
  <si>
    <t>22/12/2001</t>
  </si>
  <si>
    <t>08/09/2001</t>
  </si>
  <si>
    <t>09/09/2001</t>
  </si>
  <si>
    <t>09/01/2001</t>
  </si>
  <si>
    <t>21/04/2001</t>
  </si>
  <si>
    <t>26/02/2001</t>
  </si>
  <si>
    <t>23/06/2001</t>
  </si>
  <si>
    <t>23/10/2001</t>
  </si>
  <si>
    <t>17/07/2001</t>
  </si>
  <si>
    <t>25/08/2001</t>
  </si>
  <si>
    <t>31/05/2001</t>
  </si>
  <si>
    <t>27/02/2001</t>
  </si>
  <si>
    <t>23/05/2001</t>
  </si>
  <si>
    <t>27/09/2001</t>
  </si>
  <si>
    <t>26/09/2001</t>
  </si>
  <si>
    <t>19/07/2001</t>
  </si>
  <si>
    <t>25/09/2001</t>
  </si>
  <si>
    <t>30/07/2001</t>
  </si>
  <si>
    <t>13/04/2001</t>
  </si>
  <si>
    <t>17/11/2001</t>
  </si>
  <si>
    <t>04/01/2001</t>
  </si>
  <si>
    <t>24/03/2001</t>
  </si>
  <si>
    <t>22/04/2001</t>
  </si>
  <si>
    <t>27/08/2001</t>
  </si>
  <si>
    <t>04/12/2001</t>
  </si>
  <si>
    <t>16/07/2001</t>
  </si>
  <si>
    <t>05/04/2001</t>
  </si>
  <si>
    <t>16/02/2001</t>
  </si>
  <si>
    <t>24/06/2001</t>
  </si>
  <si>
    <t>18/11/2001</t>
  </si>
  <si>
    <t>08/06/2001</t>
  </si>
  <si>
    <t>19/08/2001</t>
  </si>
  <si>
    <t>28/12/2001</t>
  </si>
  <si>
    <t>18/01/2001</t>
  </si>
  <si>
    <t>29/01/2001</t>
  </si>
  <si>
    <t>15/01/2001</t>
  </si>
  <si>
    <t>09/04/2001</t>
  </si>
  <si>
    <t>21/05/2001</t>
  </si>
  <si>
    <t>25/10/2001</t>
  </si>
  <si>
    <t>24/10/2001</t>
  </si>
  <si>
    <t>18/12/2001</t>
  </si>
  <si>
    <t>03/07/2001</t>
  </si>
  <si>
    <t>19/09/2001</t>
  </si>
  <si>
    <t>17/09/2001</t>
  </si>
  <si>
    <t>27/01/2001</t>
  </si>
  <si>
    <t>29/03/2001</t>
  </si>
  <si>
    <t>30/08/2000</t>
  </si>
  <si>
    <t>11/07/2001</t>
  </si>
  <si>
    <t>27/07/2001</t>
  </si>
  <si>
    <t>07/08/2001</t>
  </si>
  <si>
    <t>03/04/2001</t>
  </si>
  <si>
    <t>17/08/2001</t>
  </si>
  <si>
    <t>23/11/2001</t>
  </si>
  <si>
    <t>06/12/2001</t>
  </si>
  <si>
    <t>21/10/2001</t>
  </si>
  <si>
    <t>04/09/2001</t>
  </si>
  <si>
    <t>13/11/2001</t>
  </si>
  <si>
    <t>02/06/2001</t>
  </si>
  <si>
    <t>25/01/2001</t>
  </si>
  <si>
    <t>29/10/2001</t>
  </si>
  <si>
    <t>15/09/2001</t>
  </si>
  <si>
    <t>15/12/2001</t>
  </si>
  <si>
    <t>15/07/2001</t>
  </si>
  <si>
    <t>06/11/2001</t>
  </si>
  <si>
    <t>02/04/2001</t>
  </si>
  <si>
    <t>14/07/2001</t>
  </si>
  <si>
    <t>01/03/2001</t>
  </si>
  <si>
    <t>16/11/2001</t>
  </si>
  <si>
    <t>18/03/2001</t>
  </si>
  <si>
    <t>17/01/2001</t>
  </si>
  <si>
    <t>16/06/2001</t>
  </si>
  <si>
    <t>21/08/2001</t>
  </si>
  <si>
    <t>01/11/2001</t>
  </si>
  <si>
    <t>13/03/2001</t>
  </si>
  <si>
    <t>10/02/2001</t>
  </si>
  <si>
    <t>25/05/2001</t>
  </si>
  <si>
    <t>08/03/2001</t>
  </si>
  <si>
    <t>08/10/2001</t>
  </si>
  <si>
    <t>10/10/2001</t>
  </si>
  <si>
    <t>05/10/2001</t>
  </si>
  <si>
    <t>31/07/2001</t>
  </si>
  <si>
    <t>16/10/2001</t>
  </si>
  <si>
    <t>14/06/2001</t>
  </si>
  <si>
    <t>07/03/2001</t>
  </si>
  <si>
    <t>11/09/2001</t>
  </si>
  <si>
    <t>07/01/2001</t>
  </si>
  <si>
    <t>02/11/2001</t>
  </si>
  <si>
    <t>05/06/2001</t>
  </si>
  <si>
    <t>25/11/2001</t>
  </si>
  <si>
    <t>12/03/2001</t>
  </si>
  <si>
    <t>21/07/2001</t>
  </si>
  <si>
    <t>16/09/2001</t>
  </si>
  <si>
    <t>24/09/2001</t>
  </si>
  <si>
    <t>12/01/2001</t>
  </si>
  <si>
    <t>07/10/2000</t>
  </si>
  <si>
    <t>20/05/2001</t>
  </si>
  <si>
    <t>26/10/2001</t>
  </si>
  <si>
    <t>25/02/2001</t>
  </si>
  <si>
    <t>19/03/2001</t>
  </si>
  <si>
    <t>31/12/2001</t>
  </si>
  <si>
    <t>10/12/2001</t>
  </si>
  <si>
    <t>28/06/2001</t>
  </si>
  <si>
    <t>16/08/2001</t>
  </si>
  <si>
    <t>11/12/2001</t>
  </si>
  <si>
    <t>20/10/2001</t>
  </si>
  <si>
    <t>03/06/2001</t>
  </si>
  <si>
    <t>29/10/2000</t>
  </si>
  <si>
    <t>13/01/2001</t>
  </si>
  <si>
    <t>09/10/2001</t>
  </si>
  <si>
    <t>27/03/2001</t>
  </si>
  <si>
    <t>02/01/2001</t>
  </si>
  <si>
    <t>14/04/2001</t>
  </si>
  <si>
    <t>13/06/2001</t>
  </si>
  <si>
    <t>30/06/2001</t>
  </si>
  <si>
    <t>18/07/2001</t>
  </si>
  <si>
    <t>27/08/2000</t>
  </si>
  <si>
    <t>24/04/2001</t>
  </si>
  <si>
    <t>31/08/2001</t>
  </si>
  <si>
    <t>01/06/2001</t>
  </si>
  <si>
    <t>04/04/2001</t>
  </si>
  <si>
    <t>29/09/2001</t>
  </si>
  <si>
    <t>24/11/2001</t>
  </si>
  <si>
    <t>17/02/2001</t>
  </si>
  <si>
    <t>17/12/2001</t>
  </si>
  <si>
    <t>08/11/2001</t>
  </si>
  <si>
    <t>05/11/2001</t>
  </si>
  <si>
    <t>04/03/2001</t>
  </si>
  <si>
    <t>10/03/2001</t>
  </si>
  <si>
    <t>09/11/2001</t>
  </si>
  <si>
    <t>21/11/2001</t>
  </si>
  <si>
    <t>25/03/2001</t>
  </si>
  <si>
    <t>12/08/2001</t>
  </si>
  <si>
    <t>30/11/2001</t>
  </si>
  <si>
    <t>20/01/2001</t>
  </si>
  <si>
    <t>07/05/2001</t>
  </si>
  <si>
    <t>25/06/2001</t>
  </si>
  <si>
    <t>21/05/2000</t>
  </si>
  <si>
    <t>05/03/2001</t>
  </si>
  <si>
    <t>20/07/2001</t>
  </si>
  <si>
    <t>29/09/2000</t>
  </si>
  <si>
    <t>22/11/2001</t>
  </si>
  <si>
    <t>12/10/2001</t>
  </si>
  <si>
    <t>01/01/2001</t>
  </si>
  <si>
    <t>12/07/2001</t>
  </si>
  <si>
    <t>03/05/2001</t>
  </si>
  <si>
    <t>15/08/2001</t>
  </si>
  <si>
    <t>24/08/2001</t>
  </si>
  <si>
    <t>09/05/2001</t>
  </si>
  <si>
    <t>06/07/2001</t>
  </si>
  <si>
    <t>07/06/2001</t>
  </si>
  <si>
    <t>04/07/2001</t>
  </si>
  <si>
    <t>22/10/2001</t>
  </si>
  <si>
    <t>28/08/2001</t>
  </si>
  <si>
    <t>13/07/2001</t>
  </si>
  <si>
    <t>13/05/2001</t>
  </si>
  <si>
    <t>06/01/2001</t>
  </si>
  <si>
    <t>07/10/2001</t>
  </si>
  <si>
    <t>07/09/2000</t>
  </si>
  <si>
    <t>03/03/2001</t>
  </si>
  <si>
    <t>16/05/2001</t>
  </si>
  <si>
    <t>10/11/2001</t>
  </si>
  <si>
    <t>01/07/2001</t>
  </si>
  <si>
    <t>27/06/2001</t>
  </si>
  <si>
    <t>18/06/2001</t>
  </si>
  <si>
    <t>29/04/2001</t>
  </si>
  <si>
    <t>15/03/2001</t>
  </si>
  <si>
    <t>10/06/2001</t>
  </si>
  <si>
    <t>14/08/2001</t>
  </si>
  <si>
    <t>08/08/2001</t>
  </si>
  <si>
    <t>19/12/2000</t>
  </si>
  <si>
    <t>14/10/2001</t>
  </si>
  <si>
    <t>18/10/2001</t>
  </si>
  <si>
    <t>20/03/2001</t>
  </si>
  <si>
    <t>26/05/2001</t>
  </si>
  <si>
    <t>30/10/2001</t>
  </si>
  <si>
    <t>31/10/2001</t>
  </si>
  <si>
    <t>27/10/2001</t>
  </si>
  <si>
    <t>28/05/2001</t>
  </si>
  <si>
    <t>14/02/2001</t>
  </si>
  <si>
    <t>12/06/2001</t>
  </si>
  <si>
    <t>10/09/2001</t>
  </si>
  <si>
    <t>21/02/2001</t>
  </si>
  <si>
    <t>23/07/2001</t>
  </si>
  <si>
    <t>01/12/2001</t>
  </si>
  <si>
    <t>23/04/2001</t>
  </si>
  <si>
    <t>14/03/2001</t>
  </si>
  <si>
    <t>13/08/2001</t>
  </si>
  <si>
    <t>02/12/2001</t>
  </si>
  <si>
    <t>28/11/2001</t>
  </si>
  <si>
    <t>14/11/2001</t>
  </si>
  <si>
    <t>28/01/2001</t>
  </si>
  <si>
    <t>13/12/2001</t>
  </si>
  <si>
    <t>05/02/2001</t>
  </si>
  <si>
    <t>23/01/2001</t>
  </si>
  <si>
    <t>02/10/2001</t>
  </si>
  <si>
    <t>06/04/2001</t>
  </si>
  <si>
    <t>22/09/2001</t>
  </si>
  <si>
    <t>16/12/2001</t>
  </si>
  <si>
    <t>13/09/2001</t>
  </si>
  <si>
    <t>20/09/2001</t>
  </si>
  <si>
    <t>26/06/2001</t>
  </si>
  <si>
    <t>19/04/2001</t>
  </si>
  <si>
    <t>12/05/2001</t>
  </si>
  <si>
    <t>10/05/2001</t>
  </si>
  <si>
    <t>08/05/2001</t>
  </si>
  <si>
    <t>26/04/2001</t>
  </si>
  <si>
    <t>20/12/2000</t>
  </si>
  <si>
    <t>19/05/2001</t>
  </si>
  <si>
    <t>23/08/2001</t>
  </si>
  <si>
    <t>09/03/2001</t>
  </si>
  <si>
    <t>21/01/2001</t>
  </si>
  <si>
    <t>15/10/2001</t>
  </si>
  <si>
    <t>11/04/2001</t>
  </si>
  <si>
    <t>30/12/2000</t>
  </si>
  <si>
    <t>10/08/2001</t>
  </si>
  <si>
    <t>15/04/2001</t>
  </si>
  <si>
    <t>08/02/2001</t>
  </si>
  <si>
    <t>09/12/1999</t>
  </si>
  <si>
    <t>22/01/2001</t>
  </si>
  <si>
    <t>20/02/2001</t>
  </si>
  <si>
    <t>06/10/2001</t>
  </si>
  <si>
    <t>18/02/2001</t>
  </si>
  <si>
    <t>21/06/2001</t>
  </si>
  <si>
    <t>11/10/2001</t>
  </si>
  <si>
    <t>10/07/2001</t>
  </si>
  <si>
    <t>09/08/2001</t>
  </si>
  <si>
    <t>14/05/2001</t>
  </si>
  <si>
    <t>19/12/2001</t>
  </si>
  <si>
    <t>12/11/2001</t>
  </si>
  <si>
    <t>13/08/2000</t>
  </si>
  <si>
    <t>14/06/1999</t>
  </si>
  <si>
    <t>14/09/2000</t>
  </si>
  <si>
    <t>14/10/1999</t>
  </si>
  <si>
    <t>28/10/2001</t>
  </si>
  <si>
    <t>11/03/2001</t>
  </si>
  <si>
    <t>04/01/2000</t>
  </si>
  <si>
    <t>05/12/2001</t>
  </si>
  <si>
    <t>27/12/2001</t>
  </si>
  <si>
    <t>02/02/2000</t>
  </si>
  <si>
    <t>30/09/2001</t>
  </si>
  <si>
    <t>19/06/2001</t>
  </si>
  <si>
    <t>13/02/2001</t>
  </si>
  <si>
    <t>25/07/2001</t>
  </si>
  <si>
    <t>08/07/2001</t>
  </si>
  <si>
    <t>02/08/2001</t>
  </si>
  <si>
    <t>29/11/2001</t>
  </si>
  <si>
    <t>04/02/2001</t>
  </si>
  <si>
    <t>05/07/2001</t>
  </si>
  <si>
    <t>27/12/2000</t>
  </si>
  <si>
    <t>27/11/2001</t>
  </si>
  <si>
    <t>26/07/2001</t>
  </si>
  <si>
    <t>30/05/2001</t>
  </si>
  <si>
    <t>14/12/2001</t>
  </si>
  <si>
    <t>01/08/2001</t>
  </si>
  <si>
    <t>30/08/2001</t>
  </si>
  <si>
    <t>28/03/2001</t>
  </si>
  <si>
    <t>09/02/2001</t>
  </si>
  <si>
    <t>30/01/2001</t>
  </si>
  <si>
    <t>02/02/2001</t>
  </si>
  <si>
    <t>03/08/2001</t>
  </si>
  <si>
    <t>22/03/2001</t>
  </si>
  <si>
    <t>15/02/2001</t>
  </si>
  <si>
    <t>09/07/2001</t>
  </si>
  <si>
    <t>24/07/2001</t>
  </si>
  <si>
    <t>20/11/2001</t>
  </si>
  <si>
    <t>01/02/2000</t>
  </si>
  <si>
    <t>07/07/2001</t>
  </si>
  <si>
    <t>12/09/2001</t>
  </si>
  <si>
    <t>30/03/2001</t>
  </si>
  <si>
    <t>26/12/2000</t>
  </si>
  <si>
    <t>16/01/2001</t>
  </si>
  <si>
    <t>30/04/2001</t>
  </si>
  <si>
    <t>26/08/2001</t>
  </si>
  <si>
    <t>04/06/2001</t>
  </si>
  <si>
    <t>03/02/2001</t>
  </si>
  <si>
    <t>06/08/2001</t>
  </si>
  <si>
    <t>25/10/2000</t>
  </si>
  <si>
    <t>24/01/2001</t>
  </si>
  <si>
    <t>19/01/2001</t>
  </si>
  <si>
    <t>07/09/2001</t>
  </si>
  <si>
    <t>19/10/2001</t>
  </si>
  <si>
    <t>05/08/2001</t>
  </si>
  <si>
    <t>06/03/2001</t>
  </si>
  <si>
    <t>24/02/2001</t>
  </si>
  <si>
    <t>20/04/2001</t>
  </si>
  <si>
    <t>04/11/2001</t>
  </si>
  <si>
    <t>21/09/2001</t>
  </si>
  <si>
    <t>28/10/2000</t>
  </si>
  <si>
    <t>18/05/2001</t>
  </si>
  <si>
    <t>02/03/2001</t>
  </si>
  <si>
    <t>09/06/2001</t>
  </si>
  <si>
    <t>28/04/2001</t>
  </si>
  <si>
    <t>26/01/2001</t>
  </si>
  <si>
    <t>29/12/2001</t>
  </si>
  <si>
    <t>06/05/2000</t>
  </si>
  <si>
    <t>01/05/2001</t>
  </si>
  <si>
    <t>17/04/2001</t>
  </si>
  <si>
    <t>03/01/2001</t>
  </si>
  <si>
    <t>26/05/2000</t>
  </si>
  <si>
    <t>12/05/1998</t>
  </si>
  <si>
    <t>06/02/1995</t>
  </si>
  <si>
    <t>22/02/2001</t>
  </si>
  <si>
    <t>11/08/2001</t>
  </si>
  <si>
    <t>05/05/2001</t>
  </si>
  <si>
    <t>06/05/2001</t>
  </si>
  <si>
    <t>28/09/2001</t>
  </si>
  <si>
    <t>29/08/2001</t>
  </si>
  <si>
    <t>25/12/2001</t>
  </si>
  <si>
    <t>18/09/2001</t>
  </si>
  <si>
    <t>12/12/2001</t>
  </si>
  <si>
    <t>16/03/2001</t>
  </si>
  <si>
    <t>21/03/2001</t>
  </si>
  <si>
    <t>17/03/2001</t>
  </si>
  <si>
    <t>27/04/2001</t>
  </si>
  <si>
    <t>18/04/2001</t>
  </si>
  <si>
    <t>20/12/2001</t>
  </si>
  <si>
    <t>08/04/2001</t>
  </si>
  <si>
    <t>11/01/2001</t>
  </si>
  <si>
    <t>02/12/2000</t>
  </si>
  <si>
    <t>11/06/2001</t>
  </si>
  <si>
    <t>17/05/2001</t>
  </si>
  <si>
    <t>07/12/2001</t>
  </si>
  <si>
    <t>29/06/2001</t>
  </si>
  <si>
    <t>16/04/2001</t>
  </si>
  <si>
    <t>12/04/2001</t>
  </si>
  <si>
    <t>06/12/2000</t>
  </si>
  <si>
    <t>01/04/2001</t>
  </si>
  <si>
    <t>15/12/2000</t>
  </si>
  <si>
    <t>22/05/2001</t>
  </si>
  <si>
    <t>04/10/2001</t>
  </si>
  <si>
    <t>08/12/2001</t>
  </si>
  <si>
    <t>06/09/2001</t>
  </si>
  <si>
    <t>02/07/2001</t>
  </si>
  <si>
    <t>05/01/2001</t>
  </si>
  <si>
    <t>17/06/2001</t>
  </si>
  <si>
    <t>31/03/2001</t>
  </si>
  <si>
    <t>12/02/2001</t>
  </si>
  <si>
    <t>31/01/2001</t>
  </si>
  <si>
    <t>17/10/2001</t>
  </si>
  <si>
    <t>04/11/2000</t>
  </si>
  <si>
    <t>02/11/2000</t>
  </si>
  <si>
    <t>29/11/2000</t>
  </si>
  <si>
    <t>31/01/2000</t>
  </si>
  <si>
    <t>18/06/2000</t>
  </si>
  <si>
    <t>15/11/2000</t>
  </si>
  <si>
    <t>18/09/2000</t>
  </si>
  <si>
    <t>14/11/2000</t>
  </si>
  <si>
    <t>06/03/2000</t>
  </si>
  <si>
    <t>17/04/2000</t>
  </si>
  <si>
    <t>29/08/2000</t>
  </si>
  <si>
    <t>23/10/2000</t>
  </si>
  <si>
    <t>10/06/2000</t>
  </si>
  <si>
    <t>05/11/2000</t>
  </si>
  <si>
    <t>18/07/2000</t>
  </si>
  <si>
    <t>08/04/2000</t>
  </si>
  <si>
    <t>16/07/2000</t>
  </si>
  <si>
    <t>25/09/2000</t>
  </si>
  <si>
    <t>09/02/2000</t>
  </si>
  <si>
    <t>10/02/2000</t>
  </si>
  <si>
    <t>15/01/2000</t>
  </si>
  <si>
    <t>11/09/1999</t>
  </si>
  <si>
    <t>15/09/1999</t>
  </si>
  <si>
    <t>24/10/1999</t>
  </si>
  <si>
    <t>09/04/1997</t>
  </si>
  <si>
    <t>19/08/1999</t>
  </si>
  <si>
    <t>09/09/1999</t>
  </si>
  <si>
    <t>15/07/1999</t>
  </si>
  <si>
    <t>19/09/1998</t>
  </si>
  <si>
    <t>02/06/1998</t>
  </si>
  <si>
    <t>06/02/2001</t>
  </si>
  <si>
    <t>24/05/2001</t>
  </si>
  <si>
    <t>07/04/2001</t>
  </si>
  <si>
    <t>23/12/2001</t>
  </si>
  <si>
    <t>26/11/2001</t>
  </si>
  <si>
    <t>25/08/2000</t>
  </si>
  <si>
    <t>26/03/2001</t>
  </si>
  <si>
    <t>29/05/2001</t>
  </si>
  <si>
    <t>23/12/2000</t>
  </si>
  <si>
    <t>22/07/2001</t>
  </si>
  <si>
    <t>06/06/2001</t>
  </si>
  <si>
    <t>24/12/2001</t>
  </si>
  <si>
    <t>20/08/2001</t>
  </si>
  <si>
    <t>14/09/2001</t>
  </si>
  <si>
    <t>19/11/2001</t>
  </si>
  <si>
    <t>31/10/1999</t>
  </si>
  <si>
    <t>18/12/2000</t>
  </si>
  <si>
    <t>03/11/2001</t>
  </si>
  <si>
    <t>23/02/2001</t>
  </si>
  <si>
    <t>11/05/2001</t>
  </si>
  <si>
    <t>19/11/2000</t>
  </si>
  <si>
    <t>10/01/2001</t>
  </si>
  <si>
    <t>22/06/2001</t>
  </si>
  <si>
    <t>19/02/2001</t>
  </si>
  <si>
    <t>05/05/1990</t>
  </si>
  <si>
    <t>03/12/2001</t>
  </si>
  <si>
    <t>04/09/2000</t>
  </si>
  <si>
    <t>27/09/2000</t>
  </si>
  <si>
    <t>05/02/2000</t>
  </si>
  <si>
    <t>07/07/2000</t>
  </si>
  <si>
    <t>05/02/1999</t>
  </si>
  <si>
    <t>20/08/1998</t>
  </si>
  <si>
    <t>10/01/1998</t>
  </si>
  <si>
    <t>18/10/1997</t>
  </si>
  <si>
    <t>01/10/1998</t>
  </si>
  <si>
    <t>09/10/1998</t>
  </si>
  <si>
    <t>04/12/2000</t>
  </si>
  <si>
    <t>11/04/1999</t>
  </si>
  <si>
    <t>15/01/1998</t>
  </si>
  <si>
    <t>NGÀY SINH1</t>
  </si>
  <si>
    <t>MÃ</t>
  </si>
  <si>
    <t>13050074</t>
  </si>
  <si>
    <t>15050034</t>
  </si>
  <si>
    <t>15050800</t>
  </si>
  <si>
    <t>16040039</t>
  </si>
  <si>
    <t>16040368</t>
  </si>
  <si>
    <t>16040404</t>
  </si>
  <si>
    <t>16040675</t>
  </si>
  <si>
    <t>16041064</t>
  </si>
  <si>
    <t>16041316</t>
  </si>
  <si>
    <t>16041645</t>
  </si>
  <si>
    <t>16042138</t>
  </si>
  <si>
    <t>16042165</t>
  </si>
  <si>
    <t>16042176</t>
  </si>
  <si>
    <t>16042272</t>
  </si>
  <si>
    <t>16042419</t>
  </si>
  <si>
    <t>16050285</t>
  </si>
  <si>
    <t>16050525</t>
  </si>
  <si>
    <t>16050815</t>
  </si>
  <si>
    <t>16051293</t>
  </si>
  <si>
    <t>16052286</t>
  </si>
  <si>
    <t>16061110</t>
  </si>
  <si>
    <t>16061297</t>
  </si>
  <si>
    <t>16061560</t>
  </si>
  <si>
    <t>16062243</t>
  </si>
  <si>
    <t>17040011</t>
  </si>
  <si>
    <t>17040036</t>
  </si>
  <si>
    <t>17040371</t>
  </si>
  <si>
    <t>17040404</t>
  </si>
  <si>
    <t>17040603</t>
  </si>
  <si>
    <t>17040643</t>
  </si>
  <si>
    <t>17040752</t>
  </si>
  <si>
    <t>17041018</t>
  </si>
  <si>
    <t>17041021</t>
  </si>
  <si>
    <t>17041050</t>
  </si>
  <si>
    <t>17041123</t>
  </si>
  <si>
    <t>17050004</t>
  </si>
  <si>
    <t>17050018</t>
  </si>
  <si>
    <t>17050141</t>
  </si>
  <si>
    <t>17050171</t>
  </si>
  <si>
    <t>17050336</t>
  </si>
  <si>
    <t>17050395</t>
  </si>
  <si>
    <t>17050415</t>
  </si>
  <si>
    <t>17050539</t>
  </si>
  <si>
    <t>17050581</t>
  </si>
  <si>
    <t>17050598</t>
  </si>
  <si>
    <t>17050609</t>
  </si>
  <si>
    <t>17050614</t>
  </si>
  <si>
    <t>17050620</t>
  </si>
  <si>
    <t>17050621</t>
  </si>
  <si>
    <t>17050674</t>
  </si>
  <si>
    <t>17050679</t>
  </si>
  <si>
    <t>17050688</t>
  </si>
  <si>
    <t>17050724</t>
  </si>
  <si>
    <t>17050726</t>
  </si>
  <si>
    <t>17050750</t>
  </si>
  <si>
    <t>17050773</t>
  </si>
  <si>
    <t>17050791</t>
  </si>
  <si>
    <t>18050004</t>
  </si>
  <si>
    <t>18050014</t>
  </si>
  <si>
    <t>18050020</t>
  </si>
  <si>
    <t>18050031</t>
  </si>
  <si>
    <t>18050040</t>
  </si>
  <si>
    <t>18050041</t>
  </si>
  <si>
    <t>18050043</t>
  </si>
  <si>
    <t>18050046</t>
  </si>
  <si>
    <t>18050052</t>
  </si>
  <si>
    <t>18050055</t>
  </si>
  <si>
    <t>18050061</t>
  </si>
  <si>
    <t>18050062</t>
  </si>
  <si>
    <t>18050064</t>
  </si>
  <si>
    <t>18050065</t>
  </si>
  <si>
    <t>18050074</t>
  </si>
  <si>
    <t>18050085</t>
  </si>
  <si>
    <t>18050090</t>
  </si>
  <si>
    <t>18050115</t>
  </si>
  <si>
    <t>18050117</t>
  </si>
  <si>
    <t>18050120</t>
  </si>
  <si>
    <t>18050125</t>
  </si>
  <si>
    <t>18050126</t>
  </si>
  <si>
    <t>18050132</t>
  </si>
  <si>
    <t>18050136</t>
  </si>
  <si>
    <t>18050138</t>
  </si>
  <si>
    <t>18050148</t>
  </si>
  <si>
    <t>18050152</t>
  </si>
  <si>
    <t>18050155</t>
  </si>
  <si>
    <t>18050163</t>
  </si>
  <si>
    <t>18050178</t>
  </si>
  <si>
    <t>18050179</t>
  </si>
  <si>
    <t>18050185</t>
  </si>
  <si>
    <t>18050187</t>
  </si>
  <si>
    <t>18050188</t>
  </si>
  <si>
    <t>18050189</t>
  </si>
  <si>
    <t>18050190</t>
  </si>
  <si>
    <t>18050209</t>
  </si>
  <si>
    <t>18050212</t>
  </si>
  <si>
    <t>18050217</t>
  </si>
  <si>
    <t>18050220</t>
  </si>
  <si>
    <t>18050225</t>
  </si>
  <si>
    <t>18050233</t>
  </si>
  <si>
    <t>18050259</t>
  </si>
  <si>
    <t>18050264</t>
  </si>
  <si>
    <t>18050267</t>
  </si>
  <si>
    <t>18050281</t>
  </si>
  <si>
    <t>18050288</t>
  </si>
  <si>
    <t>18050298</t>
  </si>
  <si>
    <t>18050299</t>
  </si>
  <si>
    <t>18050305</t>
  </si>
  <si>
    <t>18050307</t>
  </si>
  <si>
    <t>18050309</t>
  </si>
  <si>
    <t>18050317</t>
  </si>
  <si>
    <t>18050318</t>
  </si>
  <si>
    <t>18050319</t>
  </si>
  <si>
    <t>18050320</t>
  </si>
  <si>
    <t>18050341</t>
  </si>
  <si>
    <t>18050344</t>
  </si>
  <si>
    <t>18050393</t>
  </si>
  <si>
    <t>18050404</t>
  </si>
  <si>
    <t>18050412</t>
  </si>
  <si>
    <t>18050416</t>
  </si>
  <si>
    <t>16/10/2000</t>
  </si>
  <si>
    <t>18050419</t>
  </si>
  <si>
    <t>18050436</t>
  </si>
  <si>
    <t>18050449</t>
  </si>
  <si>
    <t>18050459</t>
  </si>
  <si>
    <t>18050466</t>
  </si>
  <si>
    <t>18050469</t>
  </si>
  <si>
    <t>18050471</t>
  </si>
  <si>
    <t>18050479</t>
  </si>
  <si>
    <t>18050483</t>
  </si>
  <si>
    <t>18050486</t>
  </si>
  <si>
    <t>18050493</t>
  </si>
  <si>
    <t>18050504</t>
  </si>
  <si>
    <t>18050538</t>
  </si>
  <si>
    <t>18050563</t>
  </si>
  <si>
    <t>18050564</t>
  </si>
  <si>
    <t>18050565</t>
  </si>
  <si>
    <t>18050574</t>
  </si>
  <si>
    <t>18050575</t>
  </si>
  <si>
    <t>18050588</t>
  </si>
  <si>
    <t>18050597</t>
  </si>
  <si>
    <t>18050606</t>
  </si>
  <si>
    <t>18050609</t>
  </si>
  <si>
    <t>18050615</t>
  </si>
  <si>
    <t>18050623</t>
  </si>
  <si>
    <t>18050628</t>
  </si>
  <si>
    <t>18050637</t>
  </si>
  <si>
    <t>18050638</t>
  </si>
  <si>
    <t>18050652</t>
  </si>
  <si>
    <t>18050656</t>
  </si>
  <si>
    <t>18050664</t>
  </si>
  <si>
    <t>18050668</t>
  </si>
  <si>
    <t>18050687</t>
  </si>
  <si>
    <t>18050688</t>
  </si>
  <si>
    <t>18050690</t>
  </si>
  <si>
    <t>18050697</t>
  </si>
  <si>
    <t>18050708</t>
  </si>
  <si>
    <t>18050722</t>
  </si>
  <si>
    <t>18050730</t>
  </si>
  <si>
    <t>18050752</t>
  </si>
  <si>
    <t>18050789</t>
  </si>
  <si>
    <t>18050791</t>
  </si>
  <si>
    <t>18050795</t>
  </si>
  <si>
    <t>18050804</t>
  </si>
  <si>
    <t>18050810</t>
  </si>
  <si>
    <t>18050828</t>
  </si>
  <si>
    <t>18050834</t>
  </si>
  <si>
    <t>18050836</t>
  </si>
  <si>
    <t>18050852</t>
  </si>
  <si>
    <t>18050860</t>
  </si>
  <si>
    <t>18050862</t>
  </si>
  <si>
    <t>18050863</t>
  </si>
  <si>
    <t>18050867</t>
  </si>
  <si>
    <t>18050873</t>
  </si>
  <si>
    <t>18050882</t>
  </si>
  <si>
    <t>18050905</t>
  </si>
  <si>
    <t>18050913</t>
  </si>
  <si>
    <t>18050914</t>
  </si>
  <si>
    <t>18050917</t>
  </si>
  <si>
    <t>18050918</t>
  </si>
  <si>
    <t>18050919</t>
  </si>
  <si>
    <t>18050922</t>
  </si>
  <si>
    <t>18050925</t>
  </si>
  <si>
    <t>18050932</t>
  </si>
  <si>
    <t>18050945</t>
  </si>
  <si>
    <t>18050949</t>
  </si>
  <si>
    <t>18050950</t>
  </si>
  <si>
    <t>18050952</t>
  </si>
  <si>
    <t>18050961</t>
  </si>
  <si>
    <t>18050974</t>
  </si>
  <si>
    <t>18050976</t>
  </si>
  <si>
    <t>18051000</t>
  </si>
  <si>
    <t>18051015</t>
  </si>
  <si>
    <t>18051029</t>
  </si>
  <si>
    <t>18051068</t>
  </si>
  <si>
    <t>18051088</t>
  </si>
  <si>
    <t>18051093</t>
  </si>
  <si>
    <t>18051094</t>
  </si>
  <si>
    <t>18051100</t>
  </si>
  <si>
    <t>18051101</t>
  </si>
  <si>
    <t>thời gian thi</t>
  </si>
  <si>
    <t>Ca 1</t>
  </si>
  <si>
    <t>ĐẠI HỌC QUỐC GIA HÀ NỘI</t>
  </si>
  <si>
    <t>TRƯỜNG ĐẠI HỌC KINH TẾ</t>
  </si>
  <si>
    <t>PHÒNG THI</t>
  </si>
  <si>
    <t>Đặng Quốc Thắng</t>
  </si>
  <si>
    <t>Lê Thủy Tiên</t>
  </si>
  <si>
    <t>Bùi Thị Vân</t>
  </si>
  <si>
    <t>Vũ Linh Chi</t>
  </si>
  <si>
    <t>Lưu Minh Khôi</t>
  </si>
  <si>
    <t>Lương Thị Quỳnh Anh</t>
  </si>
  <si>
    <t>Đỗ Trần Trung Kiên</t>
  </si>
  <si>
    <t>Vũ Thị Lệ</t>
  </si>
  <si>
    <t>Đinh Thị Mai Linh</t>
  </si>
  <si>
    <t>Đỗ Khánh Linh</t>
  </si>
  <si>
    <t>Lường Thị Linh</t>
  </si>
  <si>
    <t>Ngô Anh Tuấn</t>
  </si>
  <si>
    <t>Nguyễn Thị Tuất</t>
  </si>
  <si>
    <t>Lưu Thị Xuân</t>
  </si>
  <si>
    <t>Trần Thanh Xuân</t>
  </si>
  <si>
    <t>Nguyễn Hoàng Yến</t>
  </si>
  <si>
    <t>Bùi Xuân Cường</t>
  </si>
  <si>
    <t>Hoàng Thị Doãn</t>
  </si>
  <si>
    <t>Vũ Thị Thùy Dương</t>
  </si>
  <si>
    <t>Trần Thị Thu Hà</t>
  </si>
  <si>
    <t>Đỗ Thúy Hạnh</t>
  </si>
  <si>
    <t>Trần Thị Thu Huệ</t>
  </si>
  <si>
    <t>Nguyễn Thu Hương</t>
  </si>
  <si>
    <t>Trần Thị Thu Hường</t>
  </si>
  <si>
    <t>Trần Thị Khuyên</t>
  </si>
  <si>
    <t>Vũ Thị Thu Phương</t>
  </si>
  <si>
    <t>Vương Thị Phượng</t>
  </si>
  <si>
    <t>Đào Hiền Thanh</t>
  </si>
  <si>
    <t>Nguyễn Thị Phương Thanh</t>
  </si>
  <si>
    <t>Vũ Thị Thúy</t>
  </si>
  <si>
    <t>Đinh Thị Thanh Trang</t>
  </si>
  <si>
    <t>Phạm Thị Yến</t>
  </si>
  <si>
    <t>Trần Xuân Kiều</t>
  </si>
  <si>
    <t>Đinh Thị Thùy Linh</t>
  </si>
  <si>
    <t>Nguyễn Thị Minh Nga</t>
  </si>
  <si>
    <t>Trần Thị Thương</t>
  </si>
  <si>
    <t>Đoàn Đình Tuyến</t>
  </si>
  <si>
    <t>Nguyễn Văn Chương</t>
  </si>
  <si>
    <t>Vũ Lê Bảo Dung</t>
  </si>
  <si>
    <t>Hà Tuấn Dũng</t>
  </si>
  <si>
    <t>Lưu Thị Phương Thảo</t>
  </si>
  <si>
    <t>Đặng Thị Kiều Trang</t>
  </si>
  <si>
    <t>Lê Đức Anh</t>
  </si>
  <si>
    <t>Nguyễn Thị Quỳnh Anh</t>
  </si>
  <si>
    <t>Cao Văn Công</t>
  </si>
  <si>
    <t>Trần Thị Định</t>
  </si>
  <si>
    <t>Nguyễn Minh Hoa</t>
  </si>
  <si>
    <t>Nguyễn Thị Thủy Hoàn</t>
  </si>
  <si>
    <t>Nguyễn Văn Kiên</t>
  </si>
  <si>
    <t>Đào Thị Loan</t>
  </si>
  <si>
    <t>Cao Ngọc Anh</t>
  </si>
  <si>
    <t>Trần Hải Anh</t>
  </si>
  <si>
    <t>Nguyễn Hữu Chí</t>
  </si>
  <si>
    <t>Trần Anh Chung</t>
  </si>
  <si>
    <t>Bùi Thị Chuyên</t>
  </si>
  <si>
    <t>Phạm Thị Thùy Dương</t>
  </si>
  <si>
    <t>Vũ Tiến Đồng</t>
  </si>
  <si>
    <t>Đồng Bá Đức</t>
  </si>
  <si>
    <t>Trần Công Giang</t>
  </si>
  <si>
    <t>Trịnh Thị Bích Hạnh</t>
  </si>
  <si>
    <t>Phạm Văn Hiếu</t>
  </si>
  <si>
    <t>Trần Minh Hoàng</t>
  </si>
  <si>
    <t>Vũ Đức Hoàng</t>
  </si>
  <si>
    <t>Nguyễn Thị Hòa</t>
  </si>
  <si>
    <t>Trần Đức Huy</t>
  </si>
  <si>
    <t>Đỗ Thị Ngọc Huyền</t>
  </si>
  <si>
    <t>Phạm Thái Hưng</t>
  </si>
  <si>
    <t>Trần Nam Hưng</t>
  </si>
  <si>
    <t>Vũ Duy Khánh</t>
  </si>
  <si>
    <t>Trần Thị Ngọc Lan</t>
  </si>
  <si>
    <t>Vũ Thị Quỳnh Nga</t>
  </si>
  <si>
    <t>Nguyễn Thị Nguyên</t>
  </si>
  <si>
    <t>Nguyễn Thị Ánh Nguyệt</t>
  </si>
  <si>
    <t>Hoàng Minh Phú</t>
  </si>
  <si>
    <t>Nguyễn Thị Thoa</t>
  </si>
  <si>
    <t>Hoàng Thị Minh Thu</t>
  </si>
  <si>
    <t>Lương Hiền Thúy</t>
  </si>
  <si>
    <t>Lê Anh Tiến</t>
  </si>
  <si>
    <t>Lê Anh Tuấn</t>
  </si>
  <si>
    <t>Nguyễn Thị Thu Vân</t>
  </si>
  <si>
    <t>Dương Tuấn Vinh</t>
  </si>
  <si>
    <t>Đỗ Thị Nguyệt Anh</t>
  </si>
  <si>
    <t>Trần Ngọc Anh</t>
  </si>
  <si>
    <t>Lý Anh Ba</t>
  </si>
  <si>
    <t>Hoàng Chính Công</t>
  </si>
  <si>
    <t>Hoàng Đức Diện</t>
  </si>
  <si>
    <t>Bùi Ngọc Diệp</t>
  </si>
  <si>
    <t>Nguyễn Mạnh Dũng</t>
  </si>
  <si>
    <t>Lâm Ngọc Dương</t>
  </si>
  <si>
    <t>Lê Tuấn Đạt</t>
  </si>
  <si>
    <t>Nguyễn Hà Giang</t>
  </si>
  <si>
    <t>Trương Trọng Hà</t>
  </si>
  <si>
    <t>Lê Hoàng Hạc</t>
  </si>
  <si>
    <t>Phạm Quang Hải</t>
  </si>
  <si>
    <t>Chu Triệu Hiếu</t>
  </si>
  <si>
    <t>Nguyễn Thị Hoà</t>
  </si>
  <si>
    <t>Nguyễn Thị Nam Hồng</t>
  </si>
  <si>
    <t>Vũ Thiên Hương</t>
  </si>
  <si>
    <t>Nguyễn Thị Khanh</t>
  </si>
  <si>
    <t>Vũ Thị Khanh</t>
  </si>
  <si>
    <t>Nguyễn Thị Lý</t>
  </si>
  <si>
    <t>Hoàng Thị Mai</t>
  </si>
  <si>
    <t>Vũ Tú Nam</t>
  </si>
  <si>
    <t>Giang Thị Hồng Ngân</t>
  </si>
  <si>
    <t>Trần Thị Khánh Ngọc</t>
  </si>
  <si>
    <t>Nguyễn Thị Phượng</t>
  </si>
  <si>
    <t>Dương Thị Quyên</t>
  </si>
  <si>
    <t>Đỗ Hùng Sơn</t>
  </si>
  <si>
    <t>Lê Thái Sơn</t>
  </si>
  <si>
    <t>Nguyễn Hùng Sơn</t>
  </si>
  <si>
    <t>Trần Đình Sơn</t>
  </si>
  <si>
    <t>Nguyễn Tiến Thanh</t>
  </si>
  <si>
    <t>Nguyễn Ngọc Thành</t>
  </si>
  <si>
    <t>An Vũ Thắng</t>
  </si>
  <si>
    <t>Phạm Đức Thắng</t>
  </si>
  <si>
    <t>Nguyễn Thị Thu Thuỷ</t>
  </si>
  <si>
    <t>Bùi Nguyễn Hà Trang</t>
  </si>
  <si>
    <t>Phạm Mạnh Tuấn</t>
  </si>
  <si>
    <t>Đặng Ngọc Tuấn</t>
  </si>
  <si>
    <t>Nguyễn Ngọc Tuấn</t>
  </si>
  <si>
    <t>Phạm Thị Thanh Xuân</t>
  </si>
  <si>
    <t>Trần Hải Yến</t>
  </si>
  <si>
    <t>Đỗ Nam Anh</t>
  </si>
  <si>
    <t>Nguyễn Hoài Anh</t>
  </si>
  <si>
    <t>Nguyễn Phi Anh</t>
  </si>
  <si>
    <t>Nguyễn Thị Minh Anh</t>
  </si>
  <si>
    <t>Trương Bảo Anh</t>
  </si>
  <si>
    <t>Nguyễn Tiến Dũng</t>
  </si>
  <si>
    <t>Phạm Văn Dũng</t>
  </si>
  <si>
    <t>Trịnh Thùy Dương</t>
  </si>
  <si>
    <t>Hoàng Văn Đạt</t>
  </si>
  <si>
    <t>Đinh Thị Thu Hà</t>
  </si>
  <si>
    <t>Đậu Thanh Hải</t>
  </si>
  <si>
    <t>Phạm Thị Mỹ Hạnh</t>
  </si>
  <si>
    <t>Nguyễn Văn Học</t>
  </si>
  <si>
    <t>Phạm Thị Hường</t>
  </si>
  <si>
    <t>Nguyễn Ngọc Khánh</t>
  </si>
  <si>
    <t>Từ Thị Khánh Lê</t>
  </si>
  <si>
    <t>Mai Thị Thùy Linh</t>
  </si>
  <si>
    <t>Nguyễn Thị Phương Loan</t>
  </si>
  <si>
    <t>Đinh Hồng Minh</t>
  </si>
  <si>
    <t>Đỗ Tiến Quân</t>
  </si>
  <si>
    <t>Dương Văn Quỳnh</t>
  </si>
  <si>
    <t>Nguyễn Bá Thái</t>
  </si>
  <si>
    <t>Trần Thị Thu Thủy</t>
  </si>
  <si>
    <t>Nguyễn An Trung</t>
  </si>
  <si>
    <t>Phạm Bá Tuấn</t>
  </si>
  <si>
    <t>Trần Văn Tùng</t>
  </si>
  <si>
    <t>Bùi Hải Yến</t>
  </si>
  <si>
    <t>Lê Thị Yến</t>
  </si>
  <si>
    <t>Phạm Vũ Minh Anh</t>
  </si>
  <si>
    <t>Vũ Chí Công</t>
  </si>
  <si>
    <t>Hoàng Thị Kim Dung</t>
  </si>
  <si>
    <t>Lê Thành Duy</t>
  </si>
  <si>
    <t>Nguyễn Xuân Hải</t>
  </si>
  <si>
    <t>Nguyễn Đức Hoàng</t>
  </si>
  <si>
    <t>Phạm Thu Hồng</t>
  </si>
  <si>
    <t>Phạm Đức Huy</t>
  </si>
  <si>
    <t>Phạm Tuấn Hùng</t>
  </si>
  <si>
    <t>Bùi Thị Hương</t>
  </si>
  <si>
    <t>Hoàng Thị Loan</t>
  </si>
  <si>
    <t>Hồ Phương Nam</t>
  </si>
  <si>
    <t>Nguyễn Phương Nam</t>
  </si>
  <si>
    <t>Nguyễn Thị Nhài</t>
  </si>
  <si>
    <t>Phạm Linh Nhi</t>
  </si>
  <si>
    <t>Đỗ Đức Quang</t>
  </si>
  <si>
    <t>Hoàng Thị Tố Quyên</t>
  </si>
  <si>
    <t>Nguyễn Thị Quyên</t>
  </si>
  <si>
    <t>Nguyễn Văn Tạo</t>
  </si>
  <si>
    <t>Lê Minh Thành</t>
  </si>
  <si>
    <t>Trần Trung Thành</t>
  </si>
  <si>
    <t>Lê Minh Thắng</t>
  </si>
  <si>
    <t>Ngô Khánh Toàn</t>
  </si>
  <si>
    <t>Nguyễn Thị Thuỳ Trang</t>
  </si>
  <si>
    <t>Nguyễn Thị Tuyết Trinh</t>
  </si>
  <si>
    <t>Đoàn Xuân Trung</t>
  </si>
  <si>
    <t>Hoàng Thị Huyền Trúc</t>
  </si>
  <si>
    <t>Nguyễn Quốc Việt</t>
  </si>
  <si>
    <t>Trần Đức Anh</t>
  </si>
  <si>
    <t>Trần Thị Thảo Ánh</t>
  </si>
  <si>
    <t>Trần Linh Chi</t>
  </si>
  <si>
    <t>Phùng Quang Chiến</t>
  </si>
  <si>
    <t>Nguyễn Thúy Chinh</t>
  </si>
  <si>
    <t>Nguyễn Tiến Công</t>
  </si>
  <si>
    <t>Trần Thị Ánh Dương</t>
  </si>
  <si>
    <t>Nguyễn Văn Đệ</t>
  </si>
  <si>
    <t>Nguyễn Duy Đức</t>
  </si>
  <si>
    <t>Đặng Thị Gấm</t>
  </si>
  <si>
    <t>Vũ Phạm Thu Hằng</t>
  </si>
  <si>
    <t>Nguyễn Tài Hiếu</t>
  </si>
  <si>
    <t>Lê Thu Huệ</t>
  </si>
  <si>
    <t>Trương Thị Mỹ Linh</t>
  </si>
  <si>
    <t>Trần Tố Loan</t>
  </si>
  <si>
    <t>Trần Thị Lộc</t>
  </si>
  <si>
    <t>Nguyễn Thúy Nga</t>
  </si>
  <si>
    <t>Ngô Đặng Công Ngọc</t>
  </si>
  <si>
    <t>Đinh Hữu Nhân</t>
  </si>
  <si>
    <t>Phạm Thị Thùy Ninh</t>
  </si>
  <si>
    <t>Khúc Minh Phụng</t>
  </si>
  <si>
    <t>Trần Trọng Phụng</t>
  </si>
  <si>
    <t>Nguyễn Thị Như Quỳnh</t>
  </si>
  <si>
    <t>Nguyễn Viết Thịnh</t>
  </si>
  <si>
    <t>Đào Minh Trang</t>
  </si>
  <si>
    <t>Hồ Thu Trang</t>
  </si>
  <si>
    <t>Nguyễn Kiều Trinh</t>
  </si>
  <si>
    <t>Trần Bích Vân</t>
  </si>
  <si>
    <t>Trần Thị Quỳnh Vân</t>
  </si>
  <si>
    <t>Dương Hải Yến</t>
  </si>
  <si>
    <t>Nguyễn Thị Bảo Yến</t>
  </si>
  <si>
    <t>Trần Thị Thùy Dương</t>
  </si>
  <si>
    <t>Trần Phi Hải</t>
  </si>
  <si>
    <t>Lê Đăng Hoàng</t>
  </si>
  <si>
    <t>Mai Xuân Hòa</t>
  </si>
  <si>
    <t>Đinh Quốc Khánh</t>
  </si>
  <si>
    <t>Trần Hoàng Nhật Khánh</t>
  </si>
  <si>
    <t>Hoàng Thanh Liêm</t>
  </si>
  <si>
    <t>Vũ Thị Thùy Linh</t>
  </si>
  <si>
    <t>Ngô Hoàng Long</t>
  </si>
  <si>
    <t>Trần Thị Lý</t>
  </si>
  <si>
    <t>Nịnh Thị Tuyết Mai</t>
  </si>
  <si>
    <t>Hàn Thị Nguyệt</t>
  </si>
  <si>
    <t>Nguyễn Thị Thu Nhạn</t>
  </si>
  <si>
    <t>Đào Hiền Phương</t>
  </si>
  <si>
    <t>Nguyễn Thị Minh Phương</t>
  </si>
  <si>
    <t>Nguyễn Trọng Quyền</t>
  </si>
  <si>
    <t>Đào Đình Sơn</t>
  </si>
  <si>
    <t>Trần Thế Sơn</t>
  </si>
  <si>
    <t>Lê Thị Tâm</t>
  </si>
  <si>
    <t>Nguyễn Phan Bảo Thái</t>
  </si>
  <si>
    <t>Phạm Văn Thắng</t>
  </si>
  <si>
    <t>Đặng Thị Phương Thúy</t>
  </si>
  <si>
    <t>Đỗ Nguyên Tình</t>
  </si>
  <si>
    <t>Cao Thu Trang</t>
  </si>
  <si>
    <t>Đặng Thìn Tuấn</t>
  </si>
  <si>
    <t>Vũ Thị Tươi</t>
  </si>
  <si>
    <t>Nguyễn Thanh Vân</t>
  </si>
  <si>
    <t>QH-2020-E.CH CSC&amp;PT1</t>
  </si>
  <si>
    <t>QH-2020-E.CH CSC&amp;PT2</t>
  </si>
  <si>
    <t>QH-2020-E.CH KẾ TOÁN1</t>
  </si>
  <si>
    <t>QH-2020-E.CH KẾ TOÁN2</t>
  </si>
  <si>
    <t>QH-2020-E.CH KTCT 2</t>
  </si>
  <si>
    <t>QH-2020-E.CH KTQT1</t>
  </si>
  <si>
    <t>QH-2020-E.CH KTQT2</t>
  </si>
  <si>
    <t>QH-2020-E.CH QLKT1</t>
  </si>
  <si>
    <t>QH-2020-E.CH QLKT2</t>
  </si>
  <si>
    <t>QH-2020-E.CH QTKD1</t>
  </si>
  <si>
    <t>QH-2020-E.CH QTKD2</t>
  </si>
  <si>
    <t>QH-2020-E.CH TCNH1</t>
  </si>
  <si>
    <t>QH-2020-E.CH TCNH2</t>
  </si>
  <si>
    <t>17/11/1980</t>
  </si>
  <si>
    <t>20/07/1994</t>
  </si>
  <si>
    <t>10/12/1981</t>
  </si>
  <si>
    <t>01/03/1998</t>
  </si>
  <si>
    <t>14/12/1993</t>
  </si>
  <si>
    <t>04/09/1983</t>
  </si>
  <si>
    <t>10/10/1979</t>
  </si>
  <si>
    <t>11/06/1992</t>
  </si>
  <si>
    <t>11/10/1994</t>
  </si>
  <si>
    <t>18/02/1995</t>
  </si>
  <si>
    <t>26/12/1995</t>
  </si>
  <si>
    <t>16/11/1998</t>
  </si>
  <si>
    <t>28/02/1982</t>
  </si>
  <si>
    <t>10/10/1984</t>
  </si>
  <si>
    <t>18/07/1995</t>
  </si>
  <si>
    <t>20/06/1985</t>
  </si>
  <si>
    <t>08/09/1980</t>
  </si>
  <si>
    <t>30/10/1990</t>
  </si>
  <si>
    <t>31/05/1977</t>
  </si>
  <si>
    <t>22/06/1988</t>
  </si>
  <si>
    <t>15/12/1994</t>
  </si>
  <si>
    <t>08/10/1983</t>
  </si>
  <si>
    <t>21/10/1987</t>
  </si>
  <si>
    <t>25/12/1978</t>
  </si>
  <si>
    <t>21/10/1997</t>
  </si>
  <si>
    <t>08/05/1987</t>
  </si>
  <si>
    <t>20/01/1984</t>
  </si>
  <si>
    <t>03/12/1991</t>
  </si>
  <si>
    <t>07/09/1988</t>
  </si>
  <si>
    <t>22/11/1997</t>
  </si>
  <si>
    <t>10/02/1990</t>
  </si>
  <si>
    <t>08/04/1981</t>
  </si>
  <si>
    <t>18/12/1993</t>
  </si>
  <si>
    <t>20/09/1989</t>
  </si>
  <si>
    <t>27/12/1985</t>
  </si>
  <si>
    <t>02/04/1978</t>
  </si>
  <si>
    <t>29/05/1979</t>
  </si>
  <si>
    <t>10/10/1978</t>
  </si>
  <si>
    <t>08/06/1997</t>
  </si>
  <si>
    <t>15/03/1988</t>
  </si>
  <si>
    <t>20/05/1998</t>
  </si>
  <si>
    <t>07/06/1976</t>
  </si>
  <si>
    <t>06/01/1992</t>
  </si>
  <si>
    <t>29/08/1995</t>
  </si>
  <si>
    <t>01/01/1997</t>
  </si>
  <si>
    <t>18/05/1995</t>
  </si>
  <si>
    <t>26/05/1996</t>
  </si>
  <si>
    <t>07/05/1997</t>
  </si>
  <si>
    <t>06/11/1991</t>
  </si>
  <si>
    <t>10/08/1998</t>
  </si>
  <si>
    <t>26/12/1997</t>
  </si>
  <si>
    <t>20/08/1989</t>
  </si>
  <si>
    <t>18/01/1998</t>
  </si>
  <si>
    <t>05/08/1995</t>
  </si>
  <si>
    <t>25/08/1989</t>
  </si>
  <si>
    <t>22/04/1989</t>
  </si>
  <si>
    <t>04/11/1988</t>
  </si>
  <si>
    <t>12/02/1988</t>
  </si>
  <si>
    <t>14/02/1987</t>
  </si>
  <si>
    <t>17/02/1992</t>
  </si>
  <si>
    <t>17/10/1996</t>
  </si>
  <si>
    <t>11/12/1990</t>
  </si>
  <si>
    <t>11/10/1983</t>
  </si>
  <si>
    <t>29/10/1981</t>
  </si>
  <si>
    <t>22/10/1993</t>
  </si>
  <si>
    <t>10/04/1995</t>
  </si>
  <si>
    <t>20/08/1976</t>
  </si>
  <si>
    <t>18/10/1980</t>
  </si>
  <si>
    <t>21/10/1985</t>
  </si>
  <si>
    <t>02/07/1983</t>
  </si>
  <si>
    <t>12/07/1987</t>
  </si>
  <si>
    <t>01/02/1990</t>
  </si>
  <si>
    <t>28/12/1995</t>
  </si>
  <si>
    <t>09/10/1977</t>
  </si>
  <si>
    <t>25/09/1996</t>
  </si>
  <si>
    <t>24/11/1994</t>
  </si>
  <si>
    <t>10/08/1990</t>
  </si>
  <si>
    <t>07/04/1981</t>
  </si>
  <si>
    <t>24/04/1991</t>
  </si>
  <si>
    <t>01/02/1977</t>
  </si>
  <si>
    <t>16/04/1996</t>
  </si>
  <si>
    <t>30/11/1978</t>
  </si>
  <si>
    <t>03/05/1973</t>
  </si>
  <si>
    <t>30/03/1983</t>
  </si>
  <si>
    <t>20/02/1992</t>
  </si>
  <si>
    <t>20/04/1988</t>
  </si>
  <si>
    <t>10/01/1984</t>
  </si>
  <si>
    <t>08/08/1983</t>
  </si>
  <si>
    <t>30/08/1979</t>
  </si>
  <si>
    <t>09/10/1990</t>
  </si>
  <si>
    <t>20/06/1991</t>
  </si>
  <si>
    <t>03/02/1992</t>
  </si>
  <si>
    <t>28/12/1990</t>
  </si>
  <si>
    <t>29/09/1986</t>
  </si>
  <si>
    <t>12/09/1996</t>
  </si>
  <si>
    <t>20/11/1984</t>
  </si>
  <si>
    <t>10/08/1985</t>
  </si>
  <si>
    <t>27/09/1974</t>
  </si>
  <si>
    <t>09/05/1974</t>
  </si>
  <si>
    <t>13/04/1984</t>
  </si>
  <si>
    <t>16/08/1988</t>
  </si>
  <si>
    <t>09/07/1984</t>
  </si>
  <si>
    <t>15/03/1992</t>
  </si>
  <si>
    <t>18/09/1983</t>
  </si>
  <si>
    <t>19/05/1984</t>
  </si>
  <si>
    <t>31/07/1995</t>
  </si>
  <si>
    <t>15/07/1991</t>
  </si>
  <si>
    <t>06/10/1975</t>
  </si>
  <si>
    <t>06/08/1983</t>
  </si>
  <si>
    <t>30/04/1995</t>
  </si>
  <si>
    <t>02/11/1987</t>
  </si>
  <si>
    <t>17/10/1984</t>
  </si>
  <si>
    <t>17/04/1996</t>
  </si>
  <si>
    <t>05/09/1995</t>
  </si>
  <si>
    <t>13/06/1990</t>
  </si>
  <si>
    <t>03/11/1979</t>
  </si>
  <si>
    <t>10/05/1984</t>
  </si>
  <si>
    <t>07/12/1981</t>
  </si>
  <si>
    <t>30/04/1982</t>
  </si>
  <si>
    <t>30/09/1974</t>
  </si>
  <si>
    <t>01/07/1993</t>
  </si>
  <si>
    <t>15/09/1986</t>
  </si>
  <si>
    <t>04/03/1993</t>
  </si>
  <si>
    <t>07/03/1985</t>
  </si>
  <si>
    <t>27/11/1983</t>
  </si>
  <si>
    <t>24/07/1988</t>
  </si>
  <si>
    <t>06/09/1978</t>
  </si>
  <si>
    <t>07/03/1980</t>
  </si>
  <si>
    <t>28/09/1989</t>
  </si>
  <si>
    <t>19/05/1985</t>
  </si>
  <si>
    <t>20/02/1989</t>
  </si>
  <si>
    <t>30/07/1995</t>
  </si>
  <si>
    <t>08/10/1980</t>
  </si>
  <si>
    <t>17/10/1992</t>
  </si>
  <si>
    <t>24/08/1983</t>
  </si>
  <si>
    <t>20/01/1973</t>
  </si>
  <si>
    <t>25/11/1991</t>
  </si>
  <si>
    <t>15/09/1989</t>
  </si>
  <si>
    <t>24/02/1987</t>
  </si>
  <si>
    <t>30/03/1992</t>
  </si>
  <si>
    <t>22/06/1997</t>
  </si>
  <si>
    <t>22/07/1996</t>
  </si>
  <si>
    <t>30/10/1992</t>
  </si>
  <si>
    <t>25/07/1976</t>
  </si>
  <si>
    <t>01/08/1997</t>
  </si>
  <si>
    <t>14/09/1990</t>
  </si>
  <si>
    <t>06/02/1996</t>
  </si>
  <si>
    <t>20/01/1996</t>
  </si>
  <si>
    <t>08/04/1993</t>
  </si>
  <si>
    <t>11/06/1995</t>
  </si>
  <si>
    <t>20/10/1987</t>
  </si>
  <si>
    <t>04/09/1985</t>
  </si>
  <si>
    <t>23/03/1991</t>
  </si>
  <si>
    <t>24/06/1982</t>
  </si>
  <si>
    <t>07/10/1995</t>
  </si>
  <si>
    <t>17/08/1994</t>
  </si>
  <si>
    <t>12/09/1988</t>
  </si>
  <si>
    <t>15/03/1986</t>
  </si>
  <si>
    <t>16/09/1981</t>
  </si>
  <si>
    <t>01/01/1980</t>
  </si>
  <si>
    <t>31/03/1980</t>
  </si>
  <si>
    <t>13/11/1989</t>
  </si>
  <si>
    <t>06/04/1995</t>
  </si>
  <si>
    <t>16/04/1982</t>
  </si>
  <si>
    <t>12/12/1970</t>
  </si>
  <si>
    <t>29/10/1990</t>
  </si>
  <si>
    <t>06/12/1987</t>
  </si>
  <si>
    <t>21/08/1993</t>
  </si>
  <si>
    <t>07/04/1986</t>
  </si>
  <si>
    <t>12/07/1996</t>
  </si>
  <si>
    <t>17/09/1985</t>
  </si>
  <si>
    <t>16/09/1985</t>
  </si>
  <si>
    <t>30/05/1990</t>
  </si>
  <si>
    <t>27/10/1992</t>
  </si>
  <si>
    <t>14/10/1982</t>
  </si>
  <si>
    <t>10/01/1990</t>
  </si>
  <si>
    <t>21/07/1992</t>
  </si>
  <si>
    <t>08/10/1996</t>
  </si>
  <si>
    <t>05/10/1984</t>
  </si>
  <si>
    <t>16/09/1984</t>
  </si>
  <si>
    <t>10/09/1992</t>
  </si>
  <si>
    <t>14/01/1979</t>
  </si>
  <si>
    <t>01/07/1989</t>
  </si>
  <si>
    <t>03/03/1998</t>
  </si>
  <si>
    <t>06/10/1993</t>
  </si>
  <si>
    <t>27/03/1983</t>
  </si>
  <si>
    <t>12/09/1991</t>
  </si>
  <si>
    <t>24/05/1982</t>
  </si>
  <si>
    <t>23/09/1987</t>
  </si>
  <si>
    <t>26/02/1993</t>
  </si>
  <si>
    <t>18/11/1995</t>
  </si>
  <si>
    <t>19/02/1997</t>
  </si>
  <si>
    <t>12/02/1979</t>
  </si>
  <si>
    <t>17/07/1995</t>
  </si>
  <si>
    <t>15/11/1989</t>
  </si>
  <si>
    <t>06/01/1986</t>
  </si>
  <si>
    <t>02/11/1993</t>
  </si>
  <si>
    <t>28/03/1982</t>
  </si>
  <si>
    <t>17/12/1992</t>
  </si>
  <si>
    <t>20/11/1997</t>
  </si>
  <si>
    <t>21/09/1991</t>
  </si>
  <si>
    <t>28/12/1991</t>
  </si>
  <si>
    <t>18/09/1985</t>
  </si>
  <si>
    <t>03/08/1980</t>
  </si>
  <si>
    <t>11/11/1992</t>
  </si>
  <si>
    <t>21/10/1988</t>
  </si>
  <si>
    <t>09/01/1991</t>
  </si>
  <si>
    <t>28/08/1983</t>
  </si>
  <si>
    <t>25/12/1993</t>
  </si>
  <si>
    <t>19/12/1996</t>
  </si>
  <si>
    <t>27/10/1995</t>
  </si>
  <si>
    <t>08/02/1995</t>
  </si>
  <si>
    <t>30/01/1995</t>
  </si>
  <si>
    <t>22/07/1993</t>
  </si>
  <si>
    <t>28/04/1981</t>
  </si>
  <si>
    <t>25/10/1997</t>
  </si>
  <si>
    <t>17/09/1993</t>
  </si>
  <si>
    <t>05/12/1997</t>
  </si>
  <si>
    <t>22/10/1995</t>
  </si>
  <si>
    <t>11/09/1992</t>
  </si>
  <si>
    <t>02/12/1985</t>
  </si>
  <si>
    <t>12/09/1984</t>
  </si>
  <si>
    <t>24/07/1990</t>
  </si>
  <si>
    <t>04/09/1991</t>
  </si>
  <si>
    <t>24/10/1983</t>
  </si>
  <si>
    <t>17/02/1993</t>
  </si>
  <si>
    <t>11/02/1997</t>
  </si>
  <si>
    <t>18/09/1997</t>
  </si>
  <si>
    <t>25/02/1992</t>
  </si>
  <si>
    <t>16/05/1982</t>
  </si>
  <si>
    <t>13/05/1992</t>
  </si>
  <si>
    <t>05/04/1994</t>
  </si>
  <si>
    <t>11/12/1991</t>
  </si>
  <si>
    <t>07/04/1994</t>
  </si>
  <si>
    <t>22/12/1990</t>
  </si>
  <si>
    <t>17/04/1994</t>
  </si>
  <si>
    <t>04/12/1992</t>
  </si>
  <si>
    <t>31/07/1993</t>
  </si>
  <si>
    <t>02/03/1997</t>
  </si>
  <si>
    <t>09/04/1994</t>
  </si>
  <si>
    <t>21/12/1997</t>
  </si>
  <si>
    <t>03/07/1976</t>
  </si>
  <si>
    <t>18/10/1993</t>
  </si>
  <si>
    <t>28/07/1981</t>
  </si>
  <si>
    <t>21/06/1982</t>
  </si>
  <si>
    <t>08/05/1989</t>
  </si>
  <si>
    <t>25/11/1996</t>
  </si>
  <si>
    <t>07/02/1994</t>
  </si>
  <si>
    <t>10/12/1998</t>
  </si>
  <si>
    <t>03/08/1988</t>
  </si>
  <si>
    <t>11/12/1992</t>
  </si>
  <si>
    <t>09/01/1990</t>
  </si>
  <si>
    <t>19/09/1988</t>
  </si>
  <si>
    <t>02/07/1981</t>
  </si>
  <si>
    <t>11/05/1987</t>
  </si>
  <si>
    <t>18/04/1996</t>
  </si>
  <si>
    <t>04/04/1985</t>
  </si>
  <si>
    <t>23/10/1990</t>
  </si>
  <si>
    <t>31/07/1990</t>
  </si>
  <si>
    <t>NGÀY SINH</t>
  </si>
  <si>
    <t>Ca 2</t>
  </si>
  <si>
    <t>Lê Huy Đức</t>
  </si>
  <si>
    <t>Vũ Thuý Hằng</t>
  </si>
  <si>
    <t>Nguyễn Việt Linh</t>
  </si>
  <si>
    <t>Lê Thị Kiều Oanh</t>
  </si>
  <si>
    <t>Nguyễn Đức Toàn</t>
  </si>
  <si>
    <t>Nguyễn Thị Hà Chinh</t>
  </si>
  <si>
    <t>Hòang Thị Thùy Dương</t>
  </si>
  <si>
    <t>Lê Thị Thu Hường</t>
  </si>
  <si>
    <t>Đoàn Văn Khá</t>
  </si>
  <si>
    <t>Nguyễn Tiến Mạnh</t>
  </si>
  <si>
    <t>Trần Thị Hồng Nhung</t>
  </si>
  <si>
    <t>Hà Bích Phương</t>
  </si>
  <si>
    <t>Nguyễn Thị Thanh Thủy</t>
  </si>
  <si>
    <t>Phan Thị Huyền Trang</t>
  </si>
  <si>
    <t>Vương Đăng Vũ</t>
  </si>
  <si>
    <t>Đặng Thị Hương Xuân</t>
  </si>
  <si>
    <t>Trần Văn Chân</t>
  </si>
  <si>
    <t>Phạm Thành Công</t>
  </si>
  <si>
    <t>Nguyễn Việt Phương</t>
  </si>
  <si>
    <t>Nguyễn Anh Tùng</t>
  </si>
  <si>
    <t>Nguyễn Việt Dũng</t>
  </si>
  <si>
    <t>Phùng Thị Thu Hằng</t>
  </si>
  <si>
    <t>Phạm Thị Mai Hương</t>
  </si>
  <si>
    <t>Lê Mai Linh</t>
  </si>
  <si>
    <t>Trương Tô Khánh Linh</t>
  </si>
  <si>
    <t>Hoàng Thị Ninh Ngọc</t>
  </si>
  <si>
    <t>Trịnh Hoàng Lan Phương</t>
  </si>
  <si>
    <t>Nguyễn Thanh Tú</t>
  </si>
  <si>
    <t>Lê Quỳnh Anh</t>
  </si>
  <si>
    <t>Nguyễn Kim Anh</t>
  </si>
  <si>
    <t>Trần Thị Duyên Anh</t>
  </si>
  <si>
    <t>Dương Nguyễn Nhật Ánh</t>
  </si>
  <si>
    <t>Nguyễn Thành Chung</t>
  </si>
  <si>
    <t>Trần Quốc Cương</t>
  </si>
  <si>
    <t>Phạm Văn Cường</t>
  </si>
  <si>
    <t>Triệu Việt Cường</t>
  </si>
  <si>
    <t>Trần Ngọc Diệp</t>
  </si>
  <si>
    <t>Nguyễn Thị Lan Dung</t>
  </si>
  <si>
    <t>Lê Tiến Dũng</t>
  </si>
  <si>
    <t>Nguyễn Quang Hải</t>
  </si>
  <si>
    <t>Ngô Vĩnh Hà</t>
  </si>
  <si>
    <t>Bùi Mỹ Hạnh</t>
  </si>
  <si>
    <t>Hà Thị Hồng Hạnh</t>
  </si>
  <si>
    <t>Lưu Thị Hồ Hạnh</t>
  </si>
  <si>
    <t>Nguyễn Minh Hằng</t>
  </si>
  <si>
    <t>Nguyễn Chí Hiếu</t>
  </si>
  <si>
    <t>Nguyễn Xuân Hoàn</t>
  </si>
  <si>
    <t>Trần Thái Hoàng</t>
  </si>
  <si>
    <t>Trần Thị Huệ</t>
  </si>
  <si>
    <t>Lưu Thị Hồng Huệ</t>
  </si>
  <si>
    <t>Đỗ Khánh Hương</t>
  </si>
  <si>
    <t>Bùi Nguyễn Phú Kỳ</t>
  </si>
  <si>
    <t>Phan Thị Lê</t>
  </si>
  <si>
    <t>Bùi Duy Linh</t>
  </si>
  <si>
    <t>Phạm Khánh Linh</t>
  </si>
  <si>
    <t>Hồ Thị Hồng Nga</t>
  </si>
  <si>
    <t>Trịnh Thị Phương Ngọc</t>
  </si>
  <si>
    <t>Triệu Quang Sơn</t>
  </si>
  <si>
    <t>Nguyễn Minh Tấn</t>
  </si>
  <si>
    <t>Hà Văn Quang Thành</t>
  </si>
  <si>
    <t>Đoàn Thị Hoài Thương</t>
  </si>
  <si>
    <t>Nguyễn Khánh Vân</t>
  </si>
  <si>
    <t>Lại Trung Anh</t>
  </si>
  <si>
    <t>Nguyễn Kỳ Anh</t>
  </si>
  <si>
    <t>Thân Văn Anh</t>
  </si>
  <si>
    <t>Vũ Kỳ Anh</t>
  </si>
  <si>
    <t>Lê Qúy Ban</t>
  </si>
  <si>
    <t>Lê Thị Mỹ Dung</t>
  </si>
  <si>
    <t>Đoàn Bảo Duy</t>
  </si>
  <si>
    <t>Hoàng Duy</t>
  </si>
  <si>
    <t>Trần Trung Dũng</t>
  </si>
  <si>
    <t>Triệu Việt Dũng</t>
  </si>
  <si>
    <t>Lâm Tuấn Đạt</t>
  </si>
  <si>
    <t>Đỗ Anh Đức</t>
  </si>
  <si>
    <t>Vũ Anh Đức</t>
  </si>
  <si>
    <t>Tống Bình Giang</t>
  </si>
  <si>
    <t>Trần Thị Hạnh</t>
  </si>
  <si>
    <t>Đào Thị Hằng</t>
  </si>
  <si>
    <t>Bùi Thị Thu Hiền</t>
  </si>
  <si>
    <t>Nguyễn Xuân Hiệp</t>
  </si>
  <si>
    <t>Mai Thị Hòa</t>
  </si>
  <si>
    <t>Phan Thị Bích Hồng</t>
  </si>
  <si>
    <t>Bùi Thị Nhân Huệ</t>
  </si>
  <si>
    <t>Cao Thế Huy</t>
  </si>
  <si>
    <t>Lê Thị Thanh Huyền</t>
  </si>
  <si>
    <t>Trần Việt Hùng</t>
  </si>
  <si>
    <t>Nguyễn Phan Hưng</t>
  </si>
  <si>
    <t>Đỗ Thị Thu Hương</t>
  </si>
  <si>
    <t>Phùng Thị Hương</t>
  </si>
  <si>
    <t>Quản Đức Hưởng</t>
  </si>
  <si>
    <t>Vũ Trọng Khiêm</t>
  </si>
  <si>
    <t>Trương Đình Kiên</t>
  </si>
  <si>
    <t>Nguyễn Trần Phương Lê</t>
  </si>
  <si>
    <t>Luyện Thị Thùy Linh</t>
  </si>
  <si>
    <t>Phan Châu Loan</t>
  </si>
  <si>
    <t>Nguyễn Quế Long</t>
  </si>
  <si>
    <t>Đỗ Thị Ngọc Mai</t>
  </si>
  <si>
    <t>Lê Năng May</t>
  </si>
  <si>
    <t>Lê Vương Minh</t>
  </si>
  <si>
    <t>Nguyễn Hữu Minh</t>
  </si>
  <si>
    <t>Phan Văn Minh</t>
  </si>
  <si>
    <t>Nguyễn Quỳnh Phương</t>
  </si>
  <si>
    <t>Đào Duy Thái</t>
  </si>
  <si>
    <t>Trịnh Văn Thinh</t>
  </si>
  <si>
    <t>Nguyễn Kiều Anh Thư</t>
  </si>
  <si>
    <t>Vũ Xuân Thưởng</t>
  </si>
  <si>
    <t>Phạm Thị Thu Trang</t>
  </si>
  <si>
    <t>Vũ Thu Trang</t>
  </si>
  <si>
    <t>Phạm Minh Tuấn</t>
  </si>
  <si>
    <t>Tạ Thanh Tuấn</t>
  </si>
  <si>
    <t>Đinh Văn Tú</t>
  </si>
  <si>
    <t>Nguyễn Minh Tú</t>
  </si>
  <si>
    <t>Đỗ Đức Vinh</t>
  </si>
  <si>
    <t>Trương Ngọc Vinh</t>
  </si>
  <si>
    <t>Nguyễn Văn Vũ</t>
  </si>
  <si>
    <t>Phạm Văn Vững</t>
  </si>
  <si>
    <t>Vũ Hải Yến</t>
  </si>
  <si>
    <t>Cao Thị Kim Ánh</t>
  </si>
  <si>
    <t>Đoàn Thị Thanh Bình</t>
  </si>
  <si>
    <t>Võ Minh Cảnh</t>
  </si>
  <si>
    <t>Nguyễn Tuấn Cương</t>
  </si>
  <si>
    <t>Nguyễn Huy Diễn</t>
  </si>
  <si>
    <t>Đoàn Ngọc Dũng</t>
  </si>
  <si>
    <t>Nguyễn Trung Dũng</t>
  </si>
  <si>
    <t>Lưu Hồng Giang</t>
  </si>
  <si>
    <t>Nguyễn Văn Giáp</t>
  </si>
  <si>
    <t>Nguyễn Thế Giỏi</t>
  </si>
  <si>
    <t>Trần Việt Hà</t>
  </si>
  <si>
    <t>Trần Thị Quốc Hiền</t>
  </si>
  <si>
    <t>Nguyễn Gia Hiển</t>
  </si>
  <si>
    <t>Ngô Văn Hiếu</t>
  </si>
  <si>
    <t>Vũ Đức Hội</t>
  </si>
  <si>
    <t>Bùi Quang Hồng</t>
  </si>
  <si>
    <t>Nguyễn Văn Hùng</t>
  </si>
  <si>
    <t>Đặng Hà Hưng</t>
  </si>
  <si>
    <t>Trần Ngọc Hưng</t>
  </si>
  <si>
    <t>Hà Phương Linh</t>
  </si>
  <si>
    <t>Nguyễn Ngọc Linh</t>
  </si>
  <si>
    <t>Nguyễn Thị Loan</t>
  </si>
  <si>
    <t>Phạm Đình Lợi</t>
  </si>
  <si>
    <t>Nguyễn Việt Nga</t>
  </si>
  <si>
    <t>Lê Hồng Phong</t>
  </si>
  <si>
    <t>Chu Viết Quang</t>
  </si>
  <si>
    <t>Tạ Ngọc Quý</t>
  </si>
  <si>
    <t>Bùi Văn Sơn</t>
  </si>
  <si>
    <t>Lê Hồng Thanh</t>
  </si>
  <si>
    <t>Phạm Hoài Thanh</t>
  </si>
  <si>
    <t>Lại Văn Thành</t>
  </si>
  <si>
    <t>Nguyễn Thị Minh Thảo</t>
  </si>
  <si>
    <t>Nguyễn Đình Thắng</t>
  </si>
  <si>
    <t>Ngô Thị Thúy</t>
  </si>
  <si>
    <t>Nguyễn Văn Tĩnh</t>
  </si>
  <si>
    <t>Hà Văn Trọng</t>
  </si>
  <si>
    <t>Phạm Kỳ Trung</t>
  </si>
  <si>
    <t>Nguyễn Quang Tuấn</t>
  </si>
  <si>
    <t>Lê Mạnh Tùng</t>
  </si>
  <si>
    <t>Ngô Quốc Tưởng</t>
  </si>
  <si>
    <t>Dương Việt Anh</t>
  </si>
  <si>
    <t>Nguyễn Đăng Anh</t>
  </si>
  <si>
    <t>Nguyễn Lan Anh</t>
  </si>
  <si>
    <t>Đỗ Ngọc Bích</t>
  </si>
  <si>
    <t>Vũ Thị Kim Dung</t>
  </si>
  <si>
    <t>Phạm Trần Trí Dũng</t>
  </si>
  <si>
    <t>Tạ Việt Hải</t>
  </si>
  <si>
    <t>Đinh Thuý Hằng</t>
  </si>
  <si>
    <t>Trần Ngọc Hân</t>
  </si>
  <si>
    <t>Lê Thị Thanh Hoài</t>
  </si>
  <si>
    <t>Trần Thị Hoài</t>
  </si>
  <si>
    <t>Nguyễn Thị Huề</t>
  </si>
  <si>
    <t>Vương Thị Kim Huệ</t>
  </si>
  <si>
    <t>Nguyễn Thị Mai Huyền</t>
  </si>
  <si>
    <t>Vũ Thị Ngọc Huyền</t>
  </si>
  <si>
    <t>Hoàng Thị Hương</t>
  </si>
  <si>
    <t>Lê Thị Thu Hương</t>
  </si>
  <si>
    <t>Lê Thị Lan</t>
  </si>
  <si>
    <t>Trần Thị Thuỳ Linh</t>
  </si>
  <si>
    <t>Hà Thị Nguyệt</t>
  </si>
  <si>
    <t>Vũ Thị Quyên</t>
  </si>
  <si>
    <t>Nguyễn Phùng Hải Thơ</t>
  </si>
  <si>
    <t>Nguyễn Thị Thiên Trang</t>
  </si>
  <si>
    <t>Đoàn Hoàng Trung</t>
  </si>
  <si>
    <t>Đào Hồng Vân</t>
  </si>
  <si>
    <t>Nguyễn Thị Vui</t>
  </si>
  <si>
    <t>QH-2021-E.CH CSC&amp;PT 1</t>
  </si>
  <si>
    <t>QH-2021-E.CH KẾ TOÁN 1</t>
  </si>
  <si>
    <t>QH-2021-E.CH KTCT 1</t>
  </si>
  <si>
    <t>QH-2021-E.CH KTQT 1</t>
  </si>
  <si>
    <t>QH-2021-E.CH QLKT 1</t>
  </si>
  <si>
    <t>QH-2021-E.CH QTKD 1</t>
  </si>
  <si>
    <t>QH-2021-E.CH QTKD-LK 1</t>
  </si>
  <si>
    <t>QH-2021-E.CH TCNH 1</t>
  </si>
  <si>
    <t>LỊCH THI THỬ HỆ ĐÀO TẠO THẠC SĨ TRÊN PHẦN MỀM THI TRỰC TUYẾN
 HỌC KỲ I, NĂM HỌC 2021 - 2022</t>
  </si>
  <si>
    <t>TT 1</t>
  </si>
  <si>
    <t>TT 2</t>
  </si>
  <si>
    <t>TT 3</t>
  </si>
  <si>
    <t>TT 4</t>
  </si>
  <si>
    <t>TT 5</t>
  </si>
  <si>
    <t>Danh sách gồm 138 học viên ./.</t>
  </si>
  <si>
    <t>Danh sách gồm 130 học viên ./.</t>
  </si>
  <si>
    <t>THỜI GIAN THI 
(8h ngày 27/11/2021)</t>
  </si>
  <si>
    <t>THỜI GIAN THI 
(10h ngày 27/11/2021)</t>
  </si>
  <si>
    <t>Mai Thanh Tú</t>
  </si>
  <si>
    <t>Phùng Đức Thiện</t>
  </si>
  <si>
    <t>Nguyễn Thị Phương Nhung</t>
  </si>
  <si>
    <t>Vũ Thị Tâm</t>
  </si>
  <si>
    <t>QH-2021-E NCS</t>
  </si>
  <si>
    <t>Nghiêm Bảo Anh</t>
  </si>
  <si>
    <t>12/08/1991</t>
  </si>
  <si>
    <t>15/12/1983</t>
  </si>
  <si>
    <t>03/08/1989</t>
  </si>
  <si>
    <t>QH-2019-E NCS</t>
  </si>
  <si>
    <t>THỜI GIAN THI 
(13h00 ngày 27/11/2021)</t>
  </si>
  <si>
    <t>TRần Văn Đại</t>
  </si>
  <si>
    <t>QH-2019-E.CH QLKT2</t>
  </si>
  <si>
    <t> 19057334</t>
  </si>
  <si>
    <t>Lê Thị Đoan</t>
  </si>
  <si>
    <t>13/7/1994</t>
  </si>
  <si>
    <t>QH-2019-E.CH TCNH2</t>
  </si>
  <si>
    <t> 19057351</t>
  </si>
  <si>
    <t>Vũ Thị Hồng Nhung</t>
  </si>
  <si>
    <t> 19057370</t>
  </si>
  <si>
    <t>Dashnyam Jargal</t>
  </si>
  <si>
    <t>31/12/1989</t>
  </si>
  <si>
    <t>QH-2019-E.CH QTKD2</t>
  </si>
  <si>
    <t>Munkhdelger Nyamsuren</t>
  </si>
  <si>
    <t>Nguyễn Thành Trung</t>
  </si>
  <si>
    <t>13/9/1991</t>
  </si>
  <si>
    <t>QH-2017-E.CH QTKD2</t>
  </si>
  <si>
    <t>Đinh Văn Cương</t>
  </si>
  <si>
    <t>QH-2017-E.CH QLKT2</t>
  </si>
  <si>
    <t>Hạ Thị Tuyết</t>
  </si>
  <si>
    <t>18/8/1986</t>
  </si>
  <si>
    <t>  19057201</t>
  </si>
  <si>
    <t>Trần Đức Đông</t>
  </si>
  <si>
    <t>29/1/1979</t>
  </si>
  <si>
    <t>QH-2019-E.CH CSC&amp;PT2</t>
  </si>
  <si>
    <t>Trần Văn Đại</t>
  </si>
  <si>
    <t>Ca 4</t>
  </si>
  <si>
    <t>Ca 3</t>
  </si>
  <si>
    <t>Danh sách gồm 92 học viên ./.</t>
  </si>
  <si>
    <t>THỜI GIAN THI 
(15h00 ngày 27/11/2021)</t>
  </si>
  <si>
    <t>d</t>
  </si>
  <si>
    <t>Phụ lục 2</t>
  </si>
  <si>
    <t>(Kèm theo công văn số   3645   /ĐHKT-ĐT ngày  19  tháng  11  năm 2021)</t>
  </si>
  <si>
    <t>(Kèm theo công văn số  3645     /ĐHKT-ĐT ngày  19    tháng  11  năm 2021)</t>
  </si>
  <si>
    <t>(Kèm theo công văn số  3645  /ĐHKT-ĐT ngày   19     tháng  11  năm 2021)</t>
  </si>
  <si>
    <t>(Kèm theo công văn số   3645  /ĐHKT-ĐT ngày   19   tháng  11  năm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</si>
</sst>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Calibri"/>
      <family val="2"/>
    </font>
    <font>
      <b/>
      <sz val="12"/>
      <name val="Times New Roman"/>
      <family val="1"/>
    </font>
    <font>
      <b/>
      <sz val="16"/>
      <color indexed="8"/>
      <name val="Times New Roman"/>
      <family val="1"/>
    </font>
    <font>
      <i/>
      <sz val="14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4"/>
      <name val=".VnTime"/>
      <family val="2"/>
    </font>
    <font>
      <sz val="12"/>
      <color theme="1"/>
      <name val="Times New Roman"/>
      <family val="2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5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14" fontId="1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2" borderId="0" xfId="0" applyFont="1" applyFill="1"/>
    <xf numFmtId="0" fontId="4" fillId="3" borderId="0" xfId="0" applyFont="1" applyFill="1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3" borderId="0" xfId="0" applyFont="1" applyFill="1" applyAlignment="1"/>
    <xf numFmtId="0" fontId="7" fillId="0" borderId="0" xfId="0" applyFont="1" applyAlignment="1"/>
    <xf numFmtId="0" fontId="8" fillId="3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Fill="1" applyAlignment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49" fontId="3" fillId="0" borderId="4" xfId="0" applyNumberFormat="1" applyFont="1" applyBorder="1" applyAlignment="1">
      <alignment horizontal="center" wrapText="1"/>
    </xf>
    <xf numFmtId="0" fontId="9" fillId="0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8" fillId="3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abSelected="1" topLeftCell="A7" zoomScaleNormal="100" workbookViewId="0">
      <selection activeCell="A4" sqref="A4:G4"/>
    </sheetView>
  </sheetViews>
  <sheetFormatPr defaultRowHeight="12.75" x14ac:dyDescent="0.2"/>
  <cols>
    <col min="1" max="1" width="9.140625" style="1"/>
    <col min="2" max="2" width="13.85546875" style="11" customWidth="1"/>
    <col min="3" max="3" width="24.42578125" style="26" customWidth="1"/>
    <col min="4" max="4" width="20.28515625" style="2" customWidth="1"/>
    <col min="5" max="5" width="35.140625" style="2" customWidth="1"/>
    <col min="6" max="6" width="18" style="2" customWidth="1"/>
    <col min="7" max="7" width="11.5703125" style="1" customWidth="1"/>
    <col min="8" max="16384" width="9.140625" style="1"/>
  </cols>
  <sheetData>
    <row r="1" spans="1:14" customFormat="1" ht="16.5" customHeight="1" x14ac:dyDescent="0.3">
      <c r="A1" s="13" t="s">
        <v>3847</v>
      </c>
      <c r="B1" s="14"/>
      <c r="C1" s="25"/>
      <c r="D1" s="14"/>
      <c r="E1" s="14"/>
      <c r="F1" s="50" t="s">
        <v>4602</v>
      </c>
      <c r="G1" s="50"/>
      <c r="H1" s="14"/>
      <c r="I1" s="14"/>
      <c r="J1" s="14"/>
      <c r="K1" s="14"/>
      <c r="L1" s="14"/>
    </row>
    <row r="2" spans="1:14" customFormat="1" ht="16.5" customHeight="1" x14ac:dyDescent="0.25">
      <c r="A2" s="16" t="s">
        <v>3848</v>
      </c>
      <c r="B2" s="14"/>
      <c r="C2" s="25"/>
      <c r="D2" s="14"/>
      <c r="E2" s="14"/>
      <c r="F2" s="15"/>
      <c r="G2" s="14"/>
      <c r="H2" s="14"/>
      <c r="I2" s="14"/>
      <c r="J2" s="14"/>
      <c r="K2" s="14"/>
      <c r="L2" s="14"/>
    </row>
    <row r="3" spans="1:14" customFormat="1" ht="43.5" customHeight="1" x14ac:dyDescent="0.3">
      <c r="A3" s="48" t="s">
        <v>4551</v>
      </c>
      <c r="B3" s="48"/>
      <c r="C3" s="48"/>
      <c r="D3" s="48"/>
      <c r="E3" s="48"/>
      <c r="F3" s="48"/>
      <c r="G3" s="48"/>
      <c r="H3" s="17"/>
      <c r="I3" s="17"/>
      <c r="J3" s="17"/>
      <c r="K3" s="17"/>
      <c r="L3" s="17"/>
      <c r="M3" s="17"/>
      <c r="N3" s="17"/>
    </row>
    <row r="4" spans="1:14" customFormat="1" ht="23.25" customHeight="1" x14ac:dyDescent="0.3">
      <c r="A4" s="49" t="s">
        <v>4603</v>
      </c>
      <c r="B4" s="49"/>
      <c r="C4" s="49"/>
      <c r="D4" s="49"/>
      <c r="E4" s="49"/>
      <c r="F4" s="49"/>
      <c r="G4" s="49"/>
      <c r="H4" s="18"/>
      <c r="I4" s="18"/>
      <c r="J4" s="18"/>
      <c r="K4" s="18"/>
      <c r="L4" s="18"/>
      <c r="M4" s="17"/>
      <c r="N4" s="17"/>
    </row>
    <row r="5" spans="1:14" ht="45" customHeight="1" x14ac:dyDescent="0.2">
      <c r="A5" s="23" t="s">
        <v>0</v>
      </c>
      <c r="B5" s="24" t="s">
        <v>3213</v>
      </c>
      <c r="C5" s="30" t="s">
        <v>3214</v>
      </c>
      <c r="D5" s="24" t="s">
        <v>4358</v>
      </c>
      <c r="E5" s="23" t="s">
        <v>3215</v>
      </c>
      <c r="F5" s="23" t="s">
        <v>4559</v>
      </c>
      <c r="G5" s="23" t="s">
        <v>3849</v>
      </c>
    </row>
    <row r="6" spans="1:14" s="20" customFormat="1" ht="20.25" customHeight="1" x14ac:dyDescent="0.25">
      <c r="A6" s="27">
        <v>1</v>
      </c>
      <c r="B6" s="32" t="str">
        <f>RIGHT("a20057068", LEN("a20057068")-1)</f>
        <v>20057068</v>
      </c>
      <c r="C6" s="28" t="s">
        <v>3850</v>
      </c>
      <c r="D6" s="29" t="s">
        <v>4099</v>
      </c>
      <c r="E6" s="31" t="s">
        <v>4086</v>
      </c>
      <c r="F6" s="19" t="s">
        <v>3846</v>
      </c>
      <c r="G6" s="21" t="s">
        <v>4552</v>
      </c>
    </row>
    <row r="7" spans="1:14" s="20" customFormat="1" ht="20.25" customHeight="1" x14ac:dyDescent="0.25">
      <c r="A7" s="27">
        <v>2</v>
      </c>
      <c r="B7" s="32" t="str">
        <f>RIGHT("a20057069", LEN("a20057069")-1)</f>
        <v>20057069</v>
      </c>
      <c r="C7" s="28" t="s">
        <v>3851</v>
      </c>
      <c r="D7" s="29" t="s">
        <v>4100</v>
      </c>
      <c r="E7" s="31" t="s">
        <v>4086</v>
      </c>
      <c r="F7" s="19" t="s">
        <v>3846</v>
      </c>
      <c r="G7" s="21" t="s">
        <v>4552</v>
      </c>
    </row>
    <row r="8" spans="1:14" s="20" customFormat="1" ht="20.25" customHeight="1" x14ac:dyDescent="0.25">
      <c r="A8" s="27">
        <v>3</v>
      </c>
      <c r="B8" s="32" t="str">
        <f>RIGHT("a20057070", LEN("a20057070")-1)</f>
        <v>20057070</v>
      </c>
      <c r="C8" s="28" t="s">
        <v>3852</v>
      </c>
      <c r="D8" s="29" t="s">
        <v>4101</v>
      </c>
      <c r="E8" s="31" t="s">
        <v>4086</v>
      </c>
      <c r="F8" s="19" t="s">
        <v>3846</v>
      </c>
      <c r="G8" s="21" t="s">
        <v>4552</v>
      </c>
    </row>
    <row r="9" spans="1:14" s="20" customFormat="1" ht="20.25" customHeight="1" x14ac:dyDescent="0.25">
      <c r="A9" s="27">
        <v>4</v>
      </c>
      <c r="B9" s="32" t="str">
        <f>RIGHT("a20057169", LEN("a20057169")-1)</f>
        <v>20057169</v>
      </c>
      <c r="C9" s="28" t="s">
        <v>3853</v>
      </c>
      <c r="D9" s="29" t="s">
        <v>4102</v>
      </c>
      <c r="E9" s="31" t="s">
        <v>4087</v>
      </c>
      <c r="F9" s="19" t="s">
        <v>3846</v>
      </c>
      <c r="G9" s="21" t="s">
        <v>4552</v>
      </c>
    </row>
    <row r="10" spans="1:14" s="20" customFormat="1" ht="20.25" customHeight="1" x14ac:dyDescent="0.25">
      <c r="A10" s="27">
        <v>5</v>
      </c>
      <c r="B10" s="32" t="str">
        <f>RIGHT("a20057170", LEN("a20057170")-1)</f>
        <v>20057170</v>
      </c>
      <c r="C10" s="28" t="s">
        <v>3854</v>
      </c>
      <c r="D10" s="29" t="s">
        <v>4103</v>
      </c>
      <c r="E10" s="31" t="s">
        <v>4087</v>
      </c>
      <c r="F10" s="19" t="s">
        <v>3846</v>
      </c>
      <c r="G10" s="21" t="s">
        <v>4552</v>
      </c>
    </row>
    <row r="11" spans="1:14" s="20" customFormat="1" ht="20.25" customHeight="1" x14ac:dyDescent="0.25">
      <c r="A11" s="27">
        <v>6</v>
      </c>
      <c r="B11" s="32" t="str">
        <f>RIGHT("a20057105", LEN("a20057105")-1)</f>
        <v>20057105</v>
      </c>
      <c r="C11" s="28" t="s">
        <v>3855</v>
      </c>
      <c r="D11" s="29" t="s">
        <v>4104</v>
      </c>
      <c r="E11" s="31" t="s">
        <v>4088</v>
      </c>
      <c r="F11" s="19" t="s">
        <v>3846</v>
      </c>
      <c r="G11" s="21" t="s">
        <v>4552</v>
      </c>
    </row>
    <row r="12" spans="1:14" s="20" customFormat="1" ht="20.25" customHeight="1" x14ac:dyDescent="0.25">
      <c r="A12" s="27">
        <v>7</v>
      </c>
      <c r="B12" s="32" t="str">
        <f>RIGHT("a20057106", LEN("a20057106")-1)</f>
        <v>20057106</v>
      </c>
      <c r="C12" s="28" t="s">
        <v>1038</v>
      </c>
      <c r="D12" s="29" t="s">
        <v>4105</v>
      </c>
      <c r="E12" s="31" t="s">
        <v>4088</v>
      </c>
      <c r="F12" s="19" t="s">
        <v>3846</v>
      </c>
      <c r="G12" s="21" t="s">
        <v>4552</v>
      </c>
    </row>
    <row r="13" spans="1:14" s="20" customFormat="1" ht="20.25" customHeight="1" x14ac:dyDescent="0.25">
      <c r="A13" s="27">
        <v>8</v>
      </c>
      <c r="B13" s="32" t="str">
        <f>RIGHT("a20057107", LEN("a20057107")-1)</f>
        <v>20057107</v>
      </c>
      <c r="C13" s="28" t="s">
        <v>3856</v>
      </c>
      <c r="D13" s="29" t="s">
        <v>4106</v>
      </c>
      <c r="E13" s="31" t="s">
        <v>4088</v>
      </c>
      <c r="F13" s="19" t="s">
        <v>3846</v>
      </c>
      <c r="G13" s="21" t="s">
        <v>4552</v>
      </c>
    </row>
    <row r="14" spans="1:14" s="20" customFormat="1" ht="20.25" customHeight="1" x14ac:dyDescent="0.25">
      <c r="A14" s="27">
        <v>9</v>
      </c>
      <c r="B14" s="32" t="str">
        <f>RIGHT("a20057108", LEN("a20057108")-1)</f>
        <v>20057108</v>
      </c>
      <c r="C14" s="28" t="s">
        <v>3857</v>
      </c>
      <c r="D14" s="29" t="s">
        <v>4107</v>
      </c>
      <c r="E14" s="31" t="s">
        <v>4088</v>
      </c>
      <c r="F14" s="19" t="s">
        <v>3846</v>
      </c>
      <c r="G14" s="21" t="s">
        <v>4552</v>
      </c>
    </row>
    <row r="15" spans="1:14" s="20" customFormat="1" ht="20.25" customHeight="1" x14ac:dyDescent="0.25">
      <c r="A15" s="27">
        <v>10</v>
      </c>
      <c r="B15" s="32" t="str">
        <f>RIGHT("a20057109", LEN("a20057109")-1)</f>
        <v>20057109</v>
      </c>
      <c r="C15" s="28" t="s">
        <v>3858</v>
      </c>
      <c r="D15" s="29" t="s">
        <v>4108</v>
      </c>
      <c r="E15" s="31" t="s">
        <v>4088</v>
      </c>
      <c r="F15" s="19" t="s">
        <v>3846</v>
      </c>
      <c r="G15" s="21" t="s">
        <v>4552</v>
      </c>
    </row>
    <row r="16" spans="1:14" s="20" customFormat="1" ht="20.25" customHeight="1" x14ac:dyDescent="0.25">
      <c r="A16" s="27">
        <v>11</v>
      </c>
      <c r="B16" s="32" t="str">
        <f>RIGHT("a20057110", LEN("a20057110")-1)</f>
        <v>20057110</v>
      </c>
      <c r="C16" s="28" t="s">
        <v>3859</v>
      </c>
      <c r="D16" s="29" t="s">
        <v>4109</v>
      </c>
      <c r="E16" s="31" t="s">
        <v>4088</v>
      </c>
      <c r="F16" s="19" t="s">
        <v>3846</v>
      </c>
      <c r="G16" s="21" t="s">
        <v>4552</v>
      </c>
    </row>
    <row r="17" spans="1:7" s="20" customFormat="1" ht="20.25" customHeight="1" x14ac:dyDescent="0.25">
      <c r="A17" s="27">
        <v>12</v>
      </c>
      <c r="B17" s="32" t="str">
        <f>RIGHT("a20057111", LEN("a20057111")-1)</f>
        <v>20057111</v>
      </c>
      <c r="C17" s="28" t="s">
        <v>3860</v>
      </c>
      <c r="D17" s="29" t="s">
        <v>4110</v>
      </c>
      <c r="E17" s="31" t="s">
        <v>4088</v>
      </c>
      <c r="F17" s="19" t="s">
        <v>3846</v>
      </c>
      <c r="G17" s="21" t="s">
        <v>4552</v>
      </c>
    </row>
    <row r="18" spans="1:7" s="20" customFormat="1" ht="20.25" customHeight="1" x14ac:dyDescent="0.25">
      <c r="A18" s="27">
        <v>13</v>
      </c>
      <c r="B18" s="32" t="str">
        <f>RIGHT("a20057112", LEN("a20057112")-1)</f>
        <v>20057112</v>
      </c>
      <c r="C18" s="28" t="s">
        <v>1004</v>
      </c>
      <c r="D18" s="29" t="s">
        <v>4111</v>
      </c>
      <c r="E18" s="31" t="s">
        <v>4088</v>
      </c>
      <c r="F18" s="19" t="s">
        <v>3846</v>
      </c>
      <c r="G18" s="21" t="s">
        <v>4552</v>
      </c>
    </row>
    <row r="19" spans="1:7" s="20" customFormat="1" ht="20.25" customHeight="1" x14ac:dyDescent="0.25">
      <c r="A19" s="27">
        <v>14</v>
      </c>
      <c r="B19" s="32" t="str">
        <f>RIGHT("a20057113", LEN("a20057113")-1)</f>
        <v>20057113</v>
      </c>
      <c r="C19" s="28" t="s">
        <v>3861</v>
      </c>
      <c r="D19" s="29" t="s">
        <v>4112</v>
      </c>
      <c r="E19" s="31" t="s">
        <v>4088</v>
      </c>
      <c r="F19" s="19" t="s">
        <v>3846</v>
      </c>
      <c r="G19" s="21" t="s">
        <v>4552</v>
      </c>
    </row>
    <row r="20" spans="1:7" s="20" customFormat="1" ht="20.25" customHeight="1" x14ac:dyDescent="0.25">
      <c r="A20" s="27">
        <v>15</v>
      </c>
      <c r="B20" s="32" t="str">
        <f>RIGHT("a20057114", LEN("a20057114")-1)</f>
        <v>20057114</v>
      </c>
      <c r="C20" s="28" t="s">
        <v>3862</v>
      </c>
      <c r="D20" s="29" t="s">
        <v>4113</v>
      </c>
      <c r="E20" s="31" t="s">
        <v>4088</v>
      </c>
      <c r="F20" s="19" t="s">
        <v>3846</v>
      </c>
      <c r="G20" s="21" t="s">
        <v>4552</v>
      </c>
    </row>
    <row r="21" spans="1:7" s="20" customFormat="1" ht="20.25" customHeight="1" x14ac:dyDescent="0.25">
      <c r="A21" s="27">
        <v>16</v>
      </c>
      <c r="B21" s="32" t="str">
        <f>RIGHT("a20057115", LEN("a20057115")-1)</f>
        <v>20057115</v>
      </c>
      <c r="C21" s="28" t="s">
        <v>3863</v>
      </c>
      <c r="D21" s="29" t="s">
        <v>4114</v>
      </c>
      <c r="E21" s="31" t="s">
        <v>4088</v>
      </c>
      <c r="F21" s="19" t="s">
        <v>3846</v>
      </c>
      <c r="G21" s="21" t="s">
        <v>4552</v>
      </c>
    </row>
    <row r="22" spans="1:7" s="20" customFormat="1" ht="20.25" customHeight="1" x14ac:dyDescent="0.25">
      <c r="A22" s="27">
        <v>17</v>
      </c>
      <c r="B22" s="32" t="str">
        <f>RIGHT("a20057116", LEN("a20057116")-1)</f>
        <v>20057116</v>
      </c>
      <c r="C22" s="28" t="s">
        <v>3864</v>
      </c>
      <c r="D22" s="29" t="s">
        <v>4115</v>
      </c>
      <c r="E22" s="31" t="s">
        <v>4088</v>
      </c>
      <c r="F22" s="19" t="s">
        <v>3846</v>
      </c>
      <c r="G22" s="21" t="s">
        <v>4552</v>
      </c>
    </row>
    <row r="23" spans="1:7" s="20" customFormat="1" ht="20.25" customHeight="1" x14ac:dyDescent="0.25">
      <c r="A23" s="27">
        <v>18</v>
      </c>
      <c r="B23" s="32" t="str">
        <f>RIGHT("a20057117", LEN("a20057117")-1)</f>
        <v>20057117</v>
      </c>
      <c r="C23" s="28" t="s">
        <v>3865</v>
      </c>
      <c r="D23" s="29" t="s">
        <v>4116</v>
      </c>
      <c r="E23" s="31" t="s">
        <v>4088</v>
      </c>
      <c r="F23" s="19" t="s">
        <v>3846</v>
      </c>
      <c r="G23" s="21" t="s">
        <v>4552</v>
      </c>
    </row>
    <row r="24" spans="1:7" s="20" customFormat="1" ht="20.25" customHeight="1" x14ac:dyDescent="0.25">
      <c r="A24" s="27">
        <v>19</v>
      </c>
      <c r="B24" s="32" t="str">
        <f>RIGHT("a20057171", LEN("a20057171")-1)</f>
        <v>20057171</v>
      </c>
      <c r="C24" s="28" t="s">
        <v>3866</v>
      </c>
      <c r="D24" s="29" t="s">
        <v>4117</v>
      </c>
      <c r="E24" s="31" t="s">
        <v>4089</v>
      </c>
      <c r="F24" s="19" t="s">
        <v>3846</v>
      </c>
      <c r="G24" s="21" t="s">
        <v>4552</v>
      </c>
    </row>
    <row r="25" spans="1:7" s="20" customFormat="1" ht="20.25" customHeight="1" x14ac:dyDescent="0.25">
      <c r="A25" s="27">
        <v>20</v>
      </c>
      <c r="B25" s="32" t="str">
        <f>RIGHT("a20057172", LEN("a20057172")-1)</f>
        <v>20057172</v>
      </c>
      <c r="C25" s="28" t="s">
        <v>3867</v>
      </c>
      <c r="D25" s="29" t="s">
        <v>4118</v>
      </c>
      <c r="E25" s="31" t="s">
        <v>4089</v>
      </c>
      <c r="F25" s="19" t="s">
        <v>3846</v>
      </c>
      <c r="G25" s="21" t="s">
        <v>4552</v>
      </c>
    </row>
    <row r="26" spans="1:7" s="20" customFormat="1" ht="20.25" customHeight="1" x14ac:dyDescent="0.25">
      <c r="A26" s="27">
        <v>21</v>
      </c>
      <c r="B26" s="32" t="str">
        <f>RIGHT("a20057174", LEN("a20057174")-1)</f>
        <v>20057174</v>
      </c>
      <c r="C26" s="28" t="s">
        <v>3868</v>
      </c>
      <c r="D26" s="29" t="s">
        <v>4119</v>
      </c>
      <c r="E26" s="31" t="s">
        <v>4089</v>
      </c>
      <c r="F26" s="19" t="s">
        <v>3846</v>
      </c>
      <c r="G26" s="21" t="s">
        <v>4552</v>
      </c>
    </row>
    <row r="27" spans="1:7" s="20" customFormat="1" ht="20.25" customHeight="1" x14ac:dyDescent="0.25">
      <c r="A27" s="27">
        <v>22</v>
      </c>
      <c r="B27" s="32" t="str">
        <f>RIGHT("a20057175", LEN("a20057175")-1)</f>
        <v>20057175</v>
      </c>
      <c r="C27" s="28" t="s">
        <v>3869</v>
      </c>
      <c r="D27" s="29" t="s">
        <v>4120</v>
      </c>
      <c r="E27" s="31" t="s">
        <v>4089</v>
      </c>
      <c r="F27" s="19" t="s">
        <v>3846</v>
      </c>
      <c r="G27" s="21" t="s">
        <v>4552</v>
      </c>
    </row>
    <row r="28" spans="1:7" s="20" customFormat="1" ht="20.25" customHeight="1" x14ac:dyDescent="0.25">
      <c r="A28" s="27">
        <v>23</v>
      </c>
      <c r="B28" s="32" t="str">
        <f>RIGHT("a20057176", LEN("a20057176")-1)</f>
        <v>20057176</v>
      </c>
      <c r="C28" s="28" t="s">
        <v>3870</v>
      </c>
      <c r="D28" s="29" t="s">
        <v>4121</v>
      </c>
      <c r="E28" s="31" t="s">
        <v>4089</v>
      </c>
      <c r="F28" s="19" t="s">
        <v>3846</v>
      </c>
      <c r="G28" s="21" t="s">
        <v>4552</v>
      </c>
    </row>
    <row r="29" spans="1:7" s="20" customFormat="1" ht="20.25" customHeight="1" x14ac:dyDescent="0.25">
      <c r="A29" s="27">
        <v>24</v>
      </c>
      <c r="B29" s="32" t="str">
        <f>RIGHT("a20057177", LEN("a20057177")-1)</f>
        <v>20057177</v>
      </c>
      <c r="C29" s="28" t="s">
        <v>3871</v>
      </c>
      <c r="D29" s="29" t="s">
        <v>4122</v>
      </c>
      <c r="E29" s="31" t="s">
        <v>4089</v>
      </c>
      <c r="F29" s="19" t="s">
        <v>3846</v>
      </c>
      <c r="G29" s="21" t="s">
        <v>4552</v>
      </c>
    </row>
    <row r="30" spans="1:7" s="20" customFormat="1" ht="20.25" customHeight="1" x14ac:dyDescent="0.25">
      <c r="A30" s="27">
        <v>25</v>
      </c>
      <c r="B30" s="32" t="str">
        <f>RIGHT("a20057178", LEN("a20057178")-1)</f>
        <v>20057178</v>
      </c>
      <c r="C30" s="28" t="s">
        <v>3872</v>
      </c>
      <c r="D30" s="29" t="s">
        <v>4123</v>
      </c>
      <c r="E30" s="31" t="s">
        <v>4089</v>
      </c>
      <c r="F30" s="19" t="s">
        <v>3846</v>
      </c>
      <c r="G30" s="21" t="s">
        <v>4552</v>
      </c>
    </row>
    <row r="31" spans="1:7" s="20" customFormat="1" ht="20.25" customHeight="1" x14ac:dyDescent="0.25">
      <c r="A31" s="27">
        <v>26</v>
      </c>
      <c r="B31" s="32" t="str">
        <f>RIGHT("a20057179", LEN("a20057179")-1)</f>
        <v>20057179</v>
      </c>
      <c r="C31" s="28" t="s">
        <v>3873</v>
      </c>
      <c r="D31" s="29" t="s">
        <v>4124</v>
      </c>
      <c r="E31" s="31" t="s">
        <v>4089</v>
      </c>
      <c r="F31" s="19" t="s">
        <v>3846</v>
      </c>
      <c r="G31" s="21" t="s">
        <v>4552</v>
      </c>
    </row>
    <row r="32" spans="1:7" s="20" customFormat="1" ht="20.25" customHeight="1" x14ac:dyDescent="0.25">
      <c r="A32" s="27">
        <v>27</v>
      </c>
      <c r="B32" s="32" t="str">
        <f>RIGHT("a20057180", LEN("a20057180")-1)</f>
        <v>20057180</v>
      </c>
      <c r="C32" s="28" t="s">
        <v>3874</v>
      </c>
      <c r="D32" s="29" t="s">
        <v>4125</v>
      </c>
      <c r="E32" s="31" t="s">
        <v>4089</v>
      </c>
      <c r="F32" s="19" t="s">
        <v>3846</v>
      </c>
      <c r="G32" s="21" t="s">
        <v>4552</v>
      </c>
    </row>
    <row r="33" spans="1:7" s="20" customFormat="1" ht="20.25" customHeight="1" x14ac:dyDescent="0.25">
      <c r="A33" s="27">
        <v>28</v>
      </c>
      <c r="B33" s="32" t="str">
        <f>RIGHT("a20057181", LEN("a20057181")-1)</f>
        <v>20057181</v>
      </c>
      <c r="C33" s="28" t="s">
        <v>3875</v>
      </c>
      <c r="D33" s="29" t="s">
        <v>4126</v>
      </c>
      <c r="E33" s="31" t="s">
        <v>4089</v>
      </c>
      <c r="F33" s="19" t="s">
        <v>3846</v>
      </c>
      <c r="G33" s="21" t="s">
        <v>4552</v>
      </c>
    </row>
    <row r="34" spans="1:7" s="20" customFormat="1" ht="20.25" customHeight="1" x14ac:dyDescent="0.25">
      <c r="A34" s="27">
        <v>29</v>
      </c>
      <c r="B34" s="32" t="str">
        <f>RIGHT("a20057182", LEN("a20057182")-1)</f>
        <v>20057182</v>
      </c>
      <c r="C34" s="28" t="s">
        <v>3876</v>
      </c>
      <c r="D34" s="29" t="s">
        <v>4127</v>
      </c>
      <c r="E34" s="31" t="s">
        <v>4089</v>
      </c>
      <c r="F34" s="19" t="s">
        <v>3846</v>
      </c>
      <c r="G34" s="21" t="s">
        <v>4552</v>
      </c>
    </row>
    <row r="35" spans="1:7" s="20" customFormat="1" ht="20.25" customHeight="1" x14ac:dyDescent="0.25">
      <c r="A35" s="27">
        <v>30</v>
      </c>
      <c r="B35" s="32" t="str">
        <f>RIGHT("a20057183", LEN("a20057183")-1)</f>
        <v>20057183</v>
      </c>
      <c r="C35" s="28" t="s">
        <v>3877</v>
      </c>
      <c r="D35" s="29" t="s">
        <v>4128</v>
      </c>
      <c r="E35" s="31" t="s">
        <v>4089</v>
      </c>
      <c r="F35" s="19" t="s">
        <v>3846</v>
      </c>
      <c r="G35" s="21" t="s">
        <v>4553</v>
      </c>
    </row>
    <row r="36" spans="1:7" s="20" customFormat="1" ht="20.25" customHeight="1" x14ac:dyDescent="0.25">
      <c r="A36" s="27">
        <v>31</v>
      </c>
      <c r="B36" s="32" t="str">
        <f>RIGHT("a20057184", LEN("a20057184")-1)</f>
        <v>20057184</v>
      </c>
      <c r="C36" s="28" t="s">
        <v>3878</v>
      </c>
      <c r="D36" s="29" t="s">
        <v>4129</v>
      </c>
      <c r="E36" s="31" t="s">
        <v>4089</v>
      </c>
      <c r="F36" s="19" t="s">
        <v>3846</v>
      </c>
      <c r="G36" s="21" t="s">
        <v>4553</v>
      </c>
    </row>
    <row r="37" spans="1:7" s="20" customFormat="1" ht="20.25" customHeight="1" x14ac:dyDescent="0.25">
      <c r="A37" s="27">
        <v>32</v>
      </c>
      <c r="B37" s="32" t="str">
        <f>RIGHT("a20057185", LEN("a20057185")-1)</f>
        <v>20057185</v>
      </c>
      <c r="C37" s="28" t="s">
        <v>758</v>
      </c>
      <c r="D37" s="29" t="s">
        <v>4130</v>
      </c>
      <c r="E37" s="31" t="s">
        <v>4089</v>
      </c>
      <c r="F37" s="19" t="s">
        <v>3846</v>
      </c>
      <c r="G37" s="21" t="s">
        <v>4553</v>
      </c>
    </row>
    <row r="38" spans="1:7" s="20" customFormat="1" ht="20.25" customHeight="1" x14ac:dyDescent="0.25">
      <c r="A38" s="27">
        <v>33</v>
      </c>
      <c r="B38" s="32" t="str">
        <f>RIGHT("a20057186", LEN("a20057186")-1)</f>
        <v>20057186</v>
      </c>
      <c r="C38" s="28" t="s">
        <v>3879</v>
      </c>
      <c r="D38" s="29" t="s">
        <v>4131</v>
      </c>
      <c r="E38" s="31" t="s">
        <v>4089</v>
      </c>
      <c r="F38" s="19" t="s">
        <v>3846</v>
      </c>
      <c r="G38" s="21" t="s">
        <v>4553</v>
      </c>
    </row>
    <row r="39" spans="1:7" s="20" customFormat="1" ht="20.25" customHeight="1" x14ac:dyDescent="0.25">
      <c r="A39" s="27">
        <v>34</v>
      </c>
      <c r="B39" s="32" t="str">
        <f>RIGHT("a20057187", LEN("a20057187")-1)</f>
        <v>20057187</v>
      </c>
      <c r="C39" s="28" t="s">
        <v>3880</v>
      </c>
      <c r="D39" s="29" t="s">
        <v>4132</v>
      </c>
      <c r="E39" s="31" t="s">
        <v>4089</v>
      </c>
      <c r="F39" s="19" t="s">
        <v>3846</v>
      </c>
      <c r="G39" s="21" t="s">
        <v>4553</v>
      </c>
    </row>
    <row r="40" spans="1:7" s="20" customFormat="1" ht="20.25" customHeight="1" x14ac:dyDescent="0.25">
      <c r="A40" s="27">
        <v>35</v>
      </c>
      <c r="B40" s="32" t="str">
        <f>RIGHT("a20057188", LEN("a20057188")-1)</f>
        <v>20057188</v>
      </c>
      <c r="C40" s="28" t="s">
        <v>3881</v>
      </c>
      <c r="D40" s="29" t="s">
        <v>4133</v>
      </c>
      <c r="E40" s="31" t="s">
        <v>4089</v>
      </c>
      <c r="F40" s="19" t="s">
        <v>3846</v>
      </c>
      <c r="G40" s="21" t="s">
        <v>4553</v>
      </c>
    </row>
    <row r="41" spans="1:7" s="20" customFormat="1" ht="20.25" customHeight="1" x14ac:dyDescent="0.25">
      <c r="A41" s="27">
        <v>36</v>
      </c>
      <c r="B41" s="32" t="str">
        <f>RIGHT("a20057189", LEN("a20057189")-1)</f>
        <v>20057189</v>
      </c>
      <c r="C41" s="28" t="s">
        <v>2740</v>
      </c>
      <c r="D41" s="29" t="s">
        <v>4134</v>
      </c>
      <c r="E41" s="31" t="s">
        <v>4090</v>
      </c>
      <c r="F41" s="19" t="s">
        <v>3846</v>
      </c>
      <c r="G41" s="21" t="s">
        <v>4553</v>
      </c>
    </row>
    <row r="42" spans="1:7" s="20" customFormat="1" ht="20.25" customHeight="1" x14ac:dyDescent="0.25">
      <c r="A42" s="27">
        <v>37</v>
      </c>
      <c r="B42" s="32" t="str">
        <f>RIGHT("a20057190", LEN("a20057190")-1)</f>
        <v>20057190</v>
      </c>
      <c r="C42" s="28" t="s">
        <v>2670</v>
      </c>
      <c r="D42" s="29" t="s">
        <v>4135</v>
      </c>
      <c r="E42" s="31" t="s">
        <v>4090</v>
      </c>
      <c r="F42" s="19" t="s">
        <v>3846</v>
      </c>
      <c r="G42" s="21" t="s">
        <v>4553</v>
      </c>
    </row>
    <row r="43" spans="1:7" s="20" customFormat="1" ht="20.25" customHeight="1" x14ac:dyDescent="0.25">
      <c r="A43" s="27">
        <v>38</v>
      </c>
      <c r="B43" s="32" t="str">
        <f>RIGHT("a20057191", LEN("a20057191")-1)</f>
        <v>20057191</v>
      </c>
      <c r="C43" s="28" t="s">
        <v>3882</v>
      </c>
      <c r="D43" s="29" t="s">
        <v>4136</v>
      </c>
      <c r="E43" s="31" t="s">
        <v>4090</v>
      </c>
      <c r="F43" s="19" t="s">
        <v>3846</v>
      </c>
      <c r="G43" s="21" t="s">
        <v>4553</v>
      </c>
    </row>
    <row r="44" spans="1:7" s="20" customFormat="1" ht="20.25" customHeight="1" x14ac:dyDescent="0.25">
      <c r="A44" s="27">
        <v>39</v>
      </c>
      <c r="B44" s="32" t="str">
        <f>RIGHT("a20057192", LEN("a20057192")-1)</f>
        <v>20057192</v>
      </c>
      <c r="C44" s="28" t="s">
        <v>3883</v>
      </c>
      <c r="D44" s="29" t="s">
        <v>4137</v>
      </c>
      <c r="E44" s="31" t="s">
        <v>4090</v>
      </c>
      <c r="F44" s="19" t="s">
        <v>3846</v>
      </c>
      <c r="G44" s="21" t="s">
        <v>4553</v>
      </c>
    </row>
    <row r="45" spans="1:7" s="20" customFormat="1" ht="20.25" customHeight="1" x14ac:dyDescent="0.25">
      <c r="A45" s="27">
        <v>40</v>
      </c>
      <c r="B45" s="32" t="str">
        <f>RIGHT("a20057193", LEN("a20057193")-1)</f>
        <v>20057193</v>
      </c>
      <c r="C45" s="28" t="s">
        <v>3884</v>
      </c>
      <c r="D45" s="29" t="s">
        <v>4138</v>
      </c>
      <c r="E45" s="31" t="s">
        <v>4090</v>
      </c>
      <c r="F45" s="19" t="s">
        <v>3846</v>
      </c>
      <c r="G45" s="21" t="s">
        <v>4553</v>
      </c>
    </row>
    <row r="46" spans="1:7" s="20" customFormat="1" ht="20.25" customHeight="1" x14ac:dyDescent="0.25">
      <c r="A46" s="27">
        <v>41</v>
      </c>
      <c r="B46" s="32" t="str">
        <f>RIGHT("a20057194", LEN("a20057194")-1)</f>
        <v>20057194</v>
      </c>
      <c r="C46" s="28" t="s">
        <v>3885</v>
      </c>
      <c r="D46" s="29" t="s">
        <v>4139</v>
      </c>
      <c r="E46" s="31" t="s">
        <v>4090</v>
      </c>
      <c r="F46" s="19" t="s">
        <v>3846</v>
      </c>
      <c r="G46" s="21" t="s">
        <v>4553</v>
      </c>
    </row>
    <row r="47" spans="1:7" s="20" customFormat="1" ht="20.25" customHeight="1" x14ac:dyDescent="0.25">
      <c r="A47" s="27">
        <v>42</v>
      </c>
      <c r="B47" s="32" t="str">
        <f>RIGHT("a20057195", LEN("a20057195")-1)</f>
        <v>20057195</v>
      </c>
      <c r="C47" s="28" t="s">
        <v>3886</v>
      </c>
      <c r="D47" s="29" t="s">
        <v>4140</v>
      </c>
      <c r="E47" s="31" t="s">
        <v>4090</v>
      </c>
      <c r="F47" s="19" t="s">
        <v>3846</v>
      </c>
      <c r="G47" s="21" t="s">
        <v>4553</v>
      </c>
    </row>
    <row r="48" spans="1:7" s="20" customFormat="1" ht="20.25" customHeight="1" x14ac:dyDescent="0.25">
      <c r="A48" s="27">
        <v>43</v>
      </c>
      <c r="B48" s="32" t="str">
        <f>RIGHT("a20057118", LEN("a20057118")-1)</f>
        <v>20057118</v>
      </c>
      <c r="C48" s="28" t="s">
        <v>3887</v>
      </c>
      <c r="D48" s="29" t="s">
        <v>4141</v>
      </c>
      <c r="E48" s="31" t="s">
        <v>4091</v>
      </c>
      <c r="F48" s="19" t="s">
        <v>3846</v>
      </c>
      <c r="G48" s="21" t="s">
        <v>4553</v>
      </c>
    </row>
    <row r="49" spans="1:7" s="20" customFormat="1" ht="20.25" customHeight="1" x14ac:dyDescent="0.25">
      <c r="A49" s="27">
        <v>44</v>
      </c>
      <c r="B49" s="32" t="str">
        <f>RIGHT("a20057119", LEN("a20057119")-1)</f>
        <v>20057119</v>
      </c>
      <c r="C49" s="28" t="s">
        <v>3888</v>
      </c>
      <c r="D49" s="29" t="s">
        <v>4142</v>
      </c>
      <c r="E49" s="31" t="s">
        <v>4091</v>
      </c>
      <c r="F49" s="19" t="s">
        <v>3846</v>
      </c>
      <c r="G49" s="21" t="s">
        <v>4553</v>
      </c>
    </row>
    <row r="50" spans="1:7" s="20" customFormat="1" ht="20.25" customHeight="1" x14ac:dyDescent="0.25">
      <c r="A50" s="27">
        <v>45</v>
      </c>
      <c r="B50" s="32" t="str">
        <f>RIGHT("a20057120", LEN("a20057120")-1)</f>
        <v>20057120</v>
      </c>
      <c r="C50" s="28" t="s">
        <v>3889</v>
      </c>
      <c r="D50" s="29" t="s">
        <v>4143</v>
      </c>
      <c r="E50" s="31" t="s">
        <v>4091</v>
      </c>
      <c r="F50" s="19" t="s">
        <v>3846</v>
      </c>
      <c r="G50" s="21" t="s">
        <v>4553</v>
      </c>
    </row>
    <row r="51" spans="1:7" s="20" customFormat="1" ht="20.25" customHeight="1" x14ac:dyDescent="0.25">
      <c r="A51" s="27">
        <v>46</v>
      </c>
      <c r="B51" s="32" t="str">
        <f>RIGHT("a20057122", LEN("a20057122")-1)</f>
        <v>20057122</v>
      </c>
      <c r="C51" s="28" t="s">
        <v>3890</v>
      </c>
      <c r="D51" s="29" t="s">
        <v>4144</v>
      </c>
      <c r="E51" s="31" t="s">
        <v>4091</v>
      </c>
      <c r="F51" s="19" t="s">
        <v>3846</v>
      </c>
      <c r="G51" s="21" t="s">
        <v>4553</v>
      </c>
    </row>
    <row r="52" spans="1:7" s="20" customFormat="1" ht="20.25" customHeight="1" x14ac:dyDescent="0.25">
      <c r="A52" s="27">
        <v>47</v>
      </c>
      <c r="B52" s="32" t="str">
        <f>RIGHT("a20057123", LEN("a20057123")-1)</f>
        <v>20057123</v>
      </c>
      <c r="C52" s="28" t="s">
        <v>3891</v>
      </c>
      <c r="D52" s="29" t="s">
        <v>4145</v>
      </c>
      <c r="E52" s="31" t="s">
        <v>4091</v>
      </c>
      <c r="F52" s="19" t="s">
        <v>3846</v>
      </c>
      <c r="G52" s="21" t="s">
        <v>4553</v>
      </c>
    </row>
    <row r="53" spans="1:7" s="20" customFormat="1" ht="20.25" customHeight="1" x14ac:dyDescent="0.25">
      <c r="A53" s="27">
        <v>48</v>
      </c>
      <c r="B53" s="32" t="str">
        <f>RIGHT("a20057124", LEN("a20057124")-1)</f>
        <v>20057124</v>
      </c>
      <c r="C53" s="28" t="s">
        <v>1426</v>
      </c>
      <c r="D53" s="29" t="s">
        <v>4146</v>
      </c>
      <c r="E53" s="31" t="s">
        <v>4091</v>
      </c>
      <c r="F53" s="19" t="s">
        <v>3846</v>
      </c>
      <c r="G53" s="21" t="s">
        <v>4553</v>
      </c>
    </row>
    <row r="54" spans="1:7" s="20" customFormat="1" ht="20.25" customHeight="1" x14ac:dyDescent="0.25">
      <c r="A54" s="27">
        <v>49</v>
      </c>
      <c r="B54" s="32" t="str">
        <f>RIGHT("a20057196", LEN("a20057196")-1)</f>
        <v>20057196</v>
      </c>
      <c r="C54" s="28" t="s">
        <v>3892</v>
      </c>
      <c r="D54" s="29" t="s">
        <v>4147</v>
      </c>
      <c r="E54" s="31" t="s">
        <v>4092</v>
      </c>
      <c r="F54" s="19" t="s">
        <v>3846</v>
      </c>
      <c r="G54" s="21" t="s">
        <v>4553</v>
      </c>
    </row>
    <row r="55" spans="1:7" s="20" customFormat="1" ht="20.25" customHeight="1" x14ac:dyDescent="0.25">
      <c r="A55" s="27">
        <v>50</v>
      </c>
      <c r="B55" s="32" t="str">
        <f>RIGHT("a20057197", LEN("a20057197")-1)</f>
        <v>20057197</v>
      </c>
      <c r="C55" s="28" t="s">
        <v>611</v>
      </c>
      <c r="D55" s="29" t="s">
        <v>4148</v>
      </c>
      <c r="E55" s="31" t="s">
        <v>4092</v>
      </c>
      <c r="F55" s="19" t="s">
        <v>3846</v>
      </c>
      <c r="G55" s="21" t="s">
        <v>4553</v>
      </c>
    </row>
    <row r="56" spans="1:7" s="20" customFormat="1" ht="20.25" customHeight="1" x14ac:dyDescent="0.25">
      <c r="A56" s="27">
        <v>51</v>
      </c>
      <c r="B56" s="32" t="str">
        <f>RIGHT("a20057198", LEN("a20057198")-1)</f>
        <v>20057198</v>
      </c>
      <c r="C56" s="28" t="s">
        <v>3893</v>
      </c>
      <c r="D56" s="29" t="s">
        <v>4149</v>
      </c>
      <c r="E56" s="31" t="s">
        <v>4092</v>
      </c>
      <c r="F56" s="19" t="s">
        <v>3846</v>
      </c>
      <c r="G56" s="21" t="s">
        <v>4553</v>
      </c>
    </row>
    <row r="57" spans="1:7" s="20" customFormat="1" ht="20.25" customHeight="1" x14ac:dyDescent="0.25">
      <c r="A57" s="27">
        <v>52</v>
      </c>
      <c r="B57" s="32" t="str">
        <f>RIGHT("a20057199", LEN("a20057199")-1)</f>
        <v>20057199</v>
      </c>
      <c r="C57" s="28" t="s">
        <v>3894</v>
      </c>
      <c r="D57" s="29" t="s">
        <v>4150</v>
      </c>
      <c r="E57" s="31" t="s">
        <v>4092</v>
      </c>
      <c r="F57" s="19" t="s">
        <v>3846</v>
      </c>
      <c r="G57" s="21" t="s">
        <v>4553</v>
      </c>
    </row>
    <row r="58" spans="1:7" s="20" customFormat="1" ht="20.25" customHeight="1" x14ac:dyDescent="0.25">
      <c r="A58" s="27">
        <v>53</v>
      </c>
      <c r="B58" s="32" t="str">
        <f>RIGHT("a20057201", LEN("a20057201")-1)</f>
        <v>20057201</v>
      </c>
      <c r="C58" s="28" t="s">
        <v>3895</v>
      </c>
      <c r="D58" s="29" t="s">
        <v>4151</v>
      </c>
      <c r="E58" s="31" t="s">
        <v>4092</v>
      </c>
      <c r="F58" s="19" t="s">
        <v>3846</v>
      </c>
      <c r="G58" s="21" t="s">
        <v>4553</v>
      </c>
    </row>
    <row r="59" spans="1:7" s="20" customFormat="1" ht="20.25" customHeight="1" x14ac:dyDescent="0.25">
      <c r="A59" s="27">
        <v>54</v>
      </c>
      <c r="B59" s="32" t="str">
        <f>RIGHT("a20057202", LEN("a20057202")-1)</f>
        <v>20057202</v>
      </c>
      <c r="C59" s="28" t="s">
        <v>3896</v>
      </c>
      <c r="D59" s="29" t="s">
        <v>4152</v>
      </c>
      <c r="E59" s="31" t="s">
        <v>4092</v>
      </c>
      <c r="F59" s="19" t="s">
        <v>3846</v>
      </c>
      <c r="G59" s="21" t="s">
        <v>4553</v>
      </c>
    </row>
    <row r="60" spans="1:7" s="20" customFormat="1" ht="20.25" customHeight="1" x14ac:dyDescent="0.25">
      <c r="A60" s="27">
        <v>55</v>
      </c>
      <c r="B60" s="32" t="str">
        <f>RIGHT("a20057203", LEN("a20057203")-1)</f>
        <v>20057203</v>
      </c>
      <c r="C60" s="28" t="s">
        <v>3897</v>
      </c>
      <c r="D60" s="29" t="s">
        <v>4153</v>
      </c>
      <c r="E60" s="31" t="s">
        <v>4092</v>
      </c>
      <c r="F60" s="19" t="s">
        <v>3846</v>
      </c>
      <c r="G60" s="21" t="s">
        <v>4553</v>
      </c>
    </row>
    <row r="61" spans="1:7" s="20" customFormat="1" ht="20.25" customHeight="1" x14ac:dyDescent="0.25">
      <c r="A61" s="27">
        <v>56</v>
      </c>
      <c r="B61" s="32" t="str">
        <f>RIGHT("a20057204", LEN("a20057204")-1)</f>
        <v>20057204</v>
      </c>
      <c r="C61" s="28" t="s">
        <v>3898</v>
      </c>
      <c r="D61" s="29" t="s">
        <v>4154</v>
      </c>
      <c r="E61" s="31" t="s">
        <v>4092</v>
      </c>
      <c r="F61" s="19" t="s">
        <v>3846</v>
      </c>
      <c r="G61" s="21" t="s">
        <v>4553</v>
      </c>
    </row>
    <row r="62" spans="1:7" s="20" customFormat="1" ht="20.25" customHeight="1" x14ac:dyDescent="0.25">
      <c r="A62" s="27">
        <v>57</v>
      </c>
      <c r="B62" s="32" t="str">
        <f>RIGHT("a20057205", LEN("a20057205")-1)</f>
        <v>20057205</v>
      </c>
      <c r="C62" s="28" t="s">
        <v>3899</v>
      </c>
      <c r="D62" s="29" t="s">
        <v>4155</v>
      </c>
      <c r="E62" s="31" t="s">
        <v>4092</v>
      </c>
      <c r="F62" s="19" t="s">
        <v>3846</v>
      </c>
      <c r="G62" s="21" t="s">
        <v>4553</v>
      </c>
    </row>
    <row r="63" spans="1:7" s="20" customFormat="1" ht="20.25" customHeight="1" x14ac:dyDescent="0.25">
      <c r="A63" s="27">
        <v>58</v>
      </c>
      <c r="B63" s="32" t="str">
        <f>RIGHT("a20057207", LEN("a20057207")-1)</f>
        <v>20057207</v>
      </c>
      <c r="C63" s="28" t="s">
        <v>2486</v>
      </c>
      <c r="D63" s="29" t="s">
        <v>4156</v>
      </c>
      <c r="E63" s="31" t="s">
        <v>4092</v>
      </c>
      <c r="F63" s="19" t="s">
        <v>3846</v>
      </c>
      <c r="G63" s="21" t="s">
        <v>4553</v>
      </c>
    </row>
    <row r="64" spans="1:7" s="20" customFormat="1" ht="20.25" customHeight="1" x14ac:dyDescent="0.25">
      <c r="A64" s="27">
        <v>59</v>
      </c>
      <c r="B64" s="32" t="str">
        <f>RIGHT("a20057001", LEN("a20057001")-1)</f>
        <v>20057001</v>
      </c>
      <c r="C64" s="28" t="s">
        <v>3900</v>
      </c>
      <c r="D64" s="29" t="s">
        <v>4157</v>
      </c>
      <c r="E64" s="31" t="s">
        <v>4093</v>
      </c>
      <c r="F64" s="19" t="s">
        <v>3846</v>
      </c>
      <c r="G64" s="19" t="s">
        <v>4554</v>
      </c>
    </row>
    <row r="65" spans="1:7" s="20" customFormat="1" ht="20.25" customHeight="1" x14ac:dyDescent="0.25">
      <c r="A65" s="27">
        <v>60</v>
      </c>
      <c r="B65" s="32" t="str">
        <f>RIGHT("a20057002", LEN("a20057002")-1)</f>
        <v>20057002</v>
      </c>
      <c r="C65" s="28" t="s">
        <v>859</v>
      </c>
      <c r="D65" s="29" t="s">
        <v>4158</v>
      </c>
      <c r="E65" s="31" t="s">
        <v>4093</v>
      </c>
      <c r="F65" s="19" t="s">
        <v>3846</v>
      </c>
      <c r="G65" s="19" t="s">
        <v>4554</v>
      </c>
    </row>
    <row r="66" spans="1:7" s="20" customFormat="1" ht="20.25" customHeight="1" x14ac:dyDescent="0.25">
      <c r="A66" s="27">
        <v>61</v>
      </c>
      <c r="B66" s="32" t="str">
        <f>RIGHT("a20057003", LEN("a20057003")-1)</f>
        <v>20057003</v>
      </c>
      <c r="C66" s="28" t="s">
        <v>3901</v>
      </c>
      <c r="D66" s="29" t="s">
        <v>4159</v>
      </c>
      <c r="E66" s="31" t="s">
        <v>4093</v>
      </c>
      <c r="F66" s="19" t="s">
        <v>3846</v>
      </c>
      <c r="G66" s="19" t="s">
        <v>4554</v>
      </c>
    </row>
    <row r="67" spans="1:7" s="20" customFormat="1" ht="20.25" customHeight="1" x14ac:dyDescent="0.25">
      <c r="A67" s="27">
        <v>62</v>
      </c>
      <c r="B67" s="32" t="str">
        <f>RIGHT("a20057004", LEN("a20057004")-1)</f>
        <v>20057004</v>
      </c>
      <c r="C67" s="28" t="s">
        <v>3902</v>
      </c>
      <c r="D67" s="29" t="s">
        <v>4160</v>
      </c>
      <c r="E67" s="31" t="s">
        <v>4093</v>
      </c>
      <c r="F67" s="19" t="s">
        <v>3846</v>
      </c>
      <c r="G67" s="19" t="s">
        <v>4554</v>
      </c>
    </row>
    <row r="68" spans="1:7" s="20" customFormat="1" ht="20.25" customHeight="1" x14ac:dyDescent="0.25">
      <c r="A68" s="27">
        <v>63</v>
      </c>
      <c r="B68" s="32" t="str">
        <f>RIGHT("a20057005", LEN("a20057005")-1)</f>
        <v>20057005</v>
      </c>
      <c r="C68" s="28" t="s">
        <v>3903</v>
      </c>
      <c r="D68" s="29" t="s">
        <v>4161</v>
      </c>
      <c r="E68" s="31" t="s">
        <v>4093</v>
      </c>
      <c r="F68" s="19" t="s">
        <v>3846</v>
      </c>
      <c r="G68" s="19" t="s">
        <v>4554</v>
      </c>
    </row>
    <row r="69" spans="1:7" s="20" customFormat="1" ht="20.25" customHeight="1" x14ac:dyDescent="0.25">
      <c r="A69" s="27">
        <v>64</v>
      </c>
      <c r="B69" s="32" t="str">
        <f>RIGHT("a20057006", LEN("a20057006")-1)</f>
        <v>20057006</v>
      </c>
      <c r="C69" s="28" t="s">
        <v>3904</v>
      </c>
      <c r="D69" s="29" t="s">
        <v>4162</v>
      </c>
      <c r="E69" s="31" t="s">
        <v>4093</v>
      </c>
      <c r="F69" s="19" t="s">
        <v>3846</v>
      </c>
      <c r="G69" s="19" t="s">
        <v>4554</v>
      </c>
    </row>
    <row r="70" spans="1:7" s="20" customFormat="1" ht="20.25" customHeight="1" x14ac:dyDescent="0.25">
      <c r="A70" s="27">
        <v>65</v>
      </c>
      <c r="B70" s="32" t="str">
        <f>RIGHT("a20057007", LEN("a20057007")-1)</f>
        <v>20057007</v>
      </c>
      <c r="C70" s="28" t="s">
        <v>3905</v>
      </c>
      <c r="D70" s="29" t="s">
        <v>4163</v>
      </c>
      <c r="E70" s="31" t="s">
        <v>4093</v>
      </c>
      <c r="F70" s="19" t="s">
        <v>3846</v>
      </c>
      <c r="G70" s="19" t="s">
        <v>4554</v>
      </c>
    </row>
    <row r="71" spans="1:7" s="20" customFormat="1" ht="20.25" customHeight="1" x14ac:dyDescent="0.25">
      <c r="A71" s="27">
        <v>66</v>
      </c>
      <c r="B71" s="32" t="str">
        <f>RIGHT("a20057008", LEN("a20057008")-1)</f>
        <v>20057008</v>
      </c>
      <c r="C71" s="28" t="s">
        <v>3906</v>
      </c>
      <c r="D71" s="29" t="s">
        <v>4164</v>
      </c>
      <c r="E71" s="31" t="s">
        <v>4093</v>
      </c>
      <c r="F71" s="19" t="s">
        <v>3846</v>
      </c>
      <c r="G71" s="19" t="s">
        <v>4554</v>
      </c>
    </row>
    <row r="72" spans="1:7" s="20" customFormat="1" ht="20.25" customHeight="1" x14ac:dyDescent="0.25">
      <c r="A72" s="27">
        <v>67</v>
      </c>
      <c r="B72" s="32" t="str">
        <f>RIGHT("a20057009", LEN("a20057009")-1)</f>
        <v>20057009</v>
      </c>
      <c r="C72" s="28" t="s">
        <v>3907</v>
      </c>
      <c r="D72" s="29" t="s">
        <v>4165</v>
      </c>
      <c r="E72" s="31" t="s">
        <v>4093</v>
      </c>
      <c r="F72" s="19" t="s">
        <v>3846</v>
      </c>
      <c r="G72" s="19" t="s">
        <v>4554</v>
      </c>
    </row>
    <row r="73" spans="1:7" s="20" customFormat="1" ht="20.25" customHeight="1" x14ac:dyDescent="0.25">
      <c r="A73" s="27">
        <v>68</v>
      </c>
      <c r="B73" s="32" t="str">
        <f>RIGHT("a20057010", LEN("a20057010")-1)</f>
        <v>20057010</v>
      </c>
      <c r="C73" s="28" t="s">
        <v>3908</v>
      </c>
      <c r="D73" s="29" t="s">
        <v>4166</v>
      </c>
      <c r="E73" s="31" t="s">
        <v>4093</v>
      </c>
      <c r="F73" s="19" t="s">
        <v>3846</v>
      </c>
      <c r="G73" s="19" t="s">
        <v>4554</v>
      </c>
    </row>
    <row r="74" spans="1:7" s="20" customFormat="1" ht="20.25" customHeight="1" x14ac:dyDescent="0.25">
      <c r="A74" s="27">
        <v>69</v>
      </c>
      <c r="B74" s="32" t="str">
        <f>RIGHT("a20057011", LEN("a20057011")-1)</f>
        <v>20057011</v>
      </c>
      <c r="C74" s="28" t="s">
        <v>3909</v>
      </c>
      <c r="D74" s="29" t="s">
        <v>4167</v>
      </c>
      <c r="E74" s="31" t="s">
        <v>4093</v>
      </c>
      <c r="F74" s="19" t="s">
        <v>3846</v>
      </c>
      <c r="G74" s="19" t="s">
        <v>4554</v>
      </c>
    </row>
    <row r="75" spans="1:7" s="20" customFormat="1" ht="20.25" customHeight="1" x14ac:dyDescent="0.25">
      <c r="A75" s="27">
        <v>70</v>
      </c>
      <c r="B75" s="32" t="str">
        <f>RIGHT("a20057012", LEN("a20057012")-1)</f>
        <v>20057012</v>
      </c>
      <c r="C75" s="28" t="s">
        <v>3910</v>
      </c>
      <c r="D75" s="29" t="s">
        <v>4168</v>
      </c>
      <c r="E75" s="31" t="s">
        <v>4093</v>
      </c>
      <c r="F75" s="19" t="s">
        <v>3846</v>
      </c>
      <c r="G75" s="19" t="s">
        <v>4554</v>
      </c>
    </row>
    <row r="76" spans="1:7" s="20" customFormat="1" ht="20.25" customHeight="1" x14ac:dyDescent="0.25">
      <c r="A76" s="27">
        <v>71</v>
      </c>
      <c r="B76" s="32" t="str">
        <f>RIGHT("a20057013", LEN("a20057013")-1)</f>
        <v>20057013</v>
      </c>
      <c r="C76" s="28" t="s">
        <v>711</v>
      </c>
      <c r="D76" s="29" t="s">
        <v>4169</v>
      </c>
      <c r="E76" s="31" t="s">
        <v>4093</v>
      </c>
      <c r="F76" s="19" t="s">
        <v>3846</v>
      </c>
      <c r="G76" s="19" t="s">
        <v>4554</v>
      </c>
    </row>
    <row r="77" spans="1:7" s="20" customFormat="1" ht="20.25" customHeight="1" x14ac:dyDescent="0.25">
      <c r="A77" s="27">
        <v>72</v>
      </c>
      <c r="B77" s="32" t="str">
        <f>RIGHT("a20057014", LEN("a20057014")-1)</f>
        <v>20057014</v>
      </c>
      <c r="C77" s="28" t="s">
        <v>3911</v>
      </c>
      <c r="D77" s="29" t="s">
        <v>4170</v>
      </c>
      <c r="E77" s="31" t="s">
        <v>4093</v>
      </c>
      <c r="F77" s="19" t="s">
        <v>3846</v>
      </c>
      <c r="G77" s="19" t="s">
        <v>4554</v>
      </c>
    </row>
    <row r="78" spans="1:7" s="20" customFormat="1" ht="20.25" customHeight="1" x14ac:dyDescent="0.25">
      <c r="A78" s="27">
        <v>73</v>
      </c>
      <c r="B78" s="32" t="str">
        <f>RIGHT("a20057015", LEN("a20057015")-1)</f>
        <v>20057015</v>
      </c>
      <c r="C78" s="28" t="s">
        <v>3912</v>
      </c>
      <c r="D78" s="29" t="s">
        <v>4171</v>
      </c>
      <c r="E78" s="31" t="s">
        <v>4093</v>
      </c>
      <c r="F78" s="19" t="s">
        <v>3846</v>
      </c>
      <c r="G78" s="19" t="s">
        <v>4554</v>
      </c>
    </row>
    <row r="79" spans="1:7" s="20" customFormat="1" ht="20.25" customHeight="1" x14ac:dyDescent="0.25">
      <c r="A79" s="27">
        <v>74</v>
      </c>
      <c r="B79" s="32" t="str">
        <f>RIGHT("a20057016", LEN("a20057016")-1)</f>
        <v>20057016</v>
      </c>
      <c r="C79" s="28" t="s">
        <v>3913</v>
      </c>
      <c r="D79" s="29" t="s">
        <v>4172</v>
      </c>
      <c r="E79" s="31" t="s">
        <v>4093</v>
      </c>
      <c r="F79" s="19" t="s">
        <v>3846</v>
      </c>
      <c r="G79" s="19" t="s">
        <v>4554</v>
      </c>
    </row>
    <row r="80" spans="1:7" s="20" customFormat="1" ht="20.25" customHeight="1" x14ac:dyDescent="0.25">
      <c r="A80" s="27">
        <v>75</v>
      </c>
      <c r="B80" s="32" t="str">
        <f>RIGHT("a20057017", LEN("a20057017")-1)</f>
        <v>20057017</v>
      </c>
      <c r="C80" s="28" t="s">
        <v>3914</v>
      </c>
      <c r="D80" s="29" t="s">
        <v>4173</v>
      </c>
      <c r="E80" s="31" t="s">
        <v>4093</v>
      </c>
      <c r="F80" s="19" t="s">
        <v>3846</v>
      </c>
      <c r="G80" s="19" t="s">
        <v>4554</v>
      </c>
    </row>
    <row r="81" spans="1:9" s="20" customFormat="1" ht="20.25" customHeight="1" x14ac:dyDescent="0.25">
      <c r="A81" s="27">
        <v>76</v>
      </c>
      <c r="B81" s="32" t="str">
        <f>RIGHT("a20057018", LEN("a20057018")-1)</f>
        <v>20057018</v>
      </c>
      <c r="C81" s="28" t="s">
        <v>3915</v>
      </c>
      <c r="D81" s="29" t="s">
        <v>4174</v>
      </c>
      <c r="E81" s="31" t="s">
        <v>4093</v>
      </c>
      <c r="F81" s="19" t="s">
        <v>3846</v>
      </c>
      <c r="G81" s="19" t="s">
        <v>4554</v>
      </c>
    </row>
    <row r="82" spans="1:9" s="20" customFormat="1" ht="20.25" customHeight="1" x14ac:dyDescent="0.25">
      <c r="A82" s="27">
        <v>77</v>
      </c>
      <c r="B82" s="32" t="str">
        <f>RIGHT("a20057019", LEN("a20057019")-1)</f>
        <v>20057019</v>
      </c>
      <c r="C82" s="28" t="s">
        <v>3916</v>
      </c>
      <c r="D82" s="29" t="s">
        <v>4175</v>
      </c>
      <c r="E82" s="31" t="s">
        <v>4093</v>
      </c>
      <c r="F82" s="19" t="s">
        <v>3846</v>
      </c>
      <c r="G82" s="19" t="s">
        <v>4554</v>
      </c>
    </row>
    <row r="83" spans="1:9" s="20" customFormat="1" ht="20.25" customHeight="1" x14ac:dyDescent="0.25">
      <c r="A83" s="27">
        <v>78</v>
      </c>
      <c r="B83" s="32" t="str">
        <f>RIGHT("a20057020", LEN("a20057020")-1)</f>
        <v>20057020</v>
      </c>
      <c r="C83" s="28" t="s">
        <v>3917</v>
      </c>
      <c r="D83" s="29" t="s">
        <v>4176</v>
      </c>
      <c r="E83" s="31" t="s">
        <v>4093</v>
      </c>
      <c r="F83" s="19" t="s">
        <v>3846</v>
      </c>
      <c r="G83" s="19" t="s">
        <v>4554</v>
      </c>
    </row>
    <row r="84" spans="1:9" s="20" customFormat="1" ht="20.25" customHeight="1" x14ac:dyDescent="0.25">
      <c r="A84" s="27">
        <v>79</v>
      </c>
      <c r="B84" s="32" t="str">
        <f>RIGHT("a20057021", LEN("a20057021")-1)</f>
        <v>20057021</v>
      </c>
      <c r="C84" s="28" t="s">
        <v>3918</v>
      </c>
      <c r="D84" s="29" t="s">
        <v>4177</v>
      </c>
      <c r="E84" s="31" t="s">
        <v>4093</v>
      </c>
      <c r="F84" s="19" t="s">
        <v>3846</v>
      </c>
      <c r="G84" s="19" t="s">
        <v>4554</v>
      </c>
    </row>
    <row r="85" spans="1:9" s="20" customFormat="1" ht="20.25" customHeight="1" x14ac:dyDescent="0.25">
      <c r="A85" s="27">
        <v>80</v>
      </c>
      <c r="B85" s="32" t="str">
        <f>RIGHT("a20057022", LEN("a20057022")-1)</f>
        <v>20057022</v>
      </c>
      <c r="C85" s="28" t="s">
        <v>3919</v>
      </c>
      <c r="D85" s="29" t="s">
        <v>4178</v>
      </c>
      <c r="E85" s="31" t="s">
        <v>4093</v>
      </c>
      <c r="F85" s="19" t="s">
        <v>3846</v>
      </c>
      <c r="G85" s="19" t="s">
        <v>4554</v>
      </c>
    </row>
    <row r="86" spans="1:9" s="20" customFormat="1" ht="20.25" customHeight="1" x14ac:dyDescent="0.25">
      <c r="A86" s="27">
        <v>81</v>
      </c>
      <c r="B86" s="32" t="str">
        <f>RIGHT("a20057023", LEN("a20057023")-1)</f>
        <v>20057023</v>
      </c>
      <c r="C86" s="28" t="s">
        <v>1225</v>
      </c>
      <c r="D86" s="29" t="s">
        <v>4179</v>
      </c>
      <c r="E86" s="31" t="s">
        <v>4093</v>
      </c>
      <c r="F86" s="19" t="s">
        <v>3846</v>
      </c>
      <c r="G86" s="19" t="s">
        <v>4554</v>
      </c>
    </row>
    <row r="87" spans="1:9" s="20" customFormat="1" ht="20.25" customHeight="1" x14ac:dyDescent="0.25">
      <c r="A87" s="27">
        <v>82</v>
      </c>
      <c r="B87" s="32" t="str">
        <f>RIGHT("a20057024", LEN("a20057024")-1)</f>
        <v>20057024</v>
      </c>
      <c r="C87" s="28" t="s">
        <v>3920</v>
      </c>
      <c r="D87" s="29" t="s">
        <v>4180</v>
      </c>
      <c r="E87" s="31" t="s">
        <v>4093</v>
      </c>
      <c r="F87" s="19" t="s">
        <v>3846</v>
      </c>
      <c r="G87" s="19" t="s">
        <v>4554</v>
      </c>
      <c r="I87" s="20">
        <f>27*3+26+26</f>
        <v>133</v>
      </c>
    </row>
    <row r="88" spans="1:9" s="20" customFormat="1" ht="20.25" customHeight="1" x14ac:dyDescent="0.25">
      <c r="A88" s="27">
        <v>83</v>
      </c>
      <c r="B88" s="32" t="str">
        <f>RIGHT("a20057025", LEN("a20057025")-1)</f>
        <v>20057025</v>
      </c>
      <c r="C88" s="28" t="s">
        <v>3921</v>
      </c>
      <c r="D88" s="29" t="s">
        <v>4181</v>
      </c>
      <c r="E88" s="31" t="s">
        <v>4093</v>
      </c>
      <c r="F88" s="19" t="s">
        <v>3846</v>
      </c>
      <c r="G88" s="19" t="s">
        <v>4554</v>
      </c>
    </row>
    <row r="89" spans="1:9" s="20" customFormat="1" ht="20.25" customHeight="1" x14ac:dyDescent="0.25">
      <c r="A89" s="27">
        <v>84</v>
      </c>
      <c r="B89" s="32" t="str">
        <f>RIGHT("a20057026", LEN("a20057026")-1)</f>
        <v>20057026</v>
      </c>
      <c r="C89" s="28" t="s">
        <v>3922</v>
      </c>
      <c r="D89" s="29" t="s">
        <v>4182</v>
      </c>
      <c r="E89" s="31" t="s">
        <v>4093</v>
      </c>
      <c r="F89" s="19" t="s">
        <v>3846</v>
      </c>
      <c r="G89" s="19" t="s">
        <v>4554</v>
      </c>
    </row>
    <row r="90" spans="1:9" s="20" customFormat="1" ht="20.25" customHeight="1" x14ac:dyDescent="0.25">
      <c r="A90" s="27">
        <v>85</v>
      </c>
      <c r="B90" s="32" t="str">
        <f>RIGHT("a20057027", LEN("a20057027")-1)</f>
        <v>20057027</v>
      </c>
      <c r="C90" s="28" t="s">
        <v>3923</v>
      </c>
      <c r="D90" s="29" t="s">
        <v>4183</v>
      </c>
      <c r="E90" s="31" t="s">
        <v>4093</v>
      </c>
      <c r="F90" s="19" t="s">
        <v>3846</v>
      </c>
      <c r="G90" s="19" t="s">
        <v>4555</v>
      </c>
    </row>
    <row r="91" spans="1:9" s="20" customFormat="1" ht="20.25" customHeight="1" x14ac:dyDescent="0.25">
      <c r="A91" s="27">
        <v>86</v>
      </c>
      <c r="B91" s="32" t="str">
        <f>RIGHT("a20057028", LEN("a20057028")-1)</f>
        <v>20057028</v>
      </c>
      <c r="C91" s="28" t="s">
        <v>3153</v>
      </c>
      <c r="D91" s="29" t="s">
        <v>4184</v>
      </c>
      <c r="E91" s="31" t="s">
        <v>4093</v>
      </c>
      <c r="F91" s="19" t="s">
        <v>3846</v>
      </c>
      <c r="G91" s="19" t="s">
        <v>4555</v>
      </c>
    </row>
    <row r="92" spans="1:9" s="20" customFormat="1" ht="20.25" customHeight="1" x14ac:dyDescent="0.25">
      <c r="A92" s="27">
        <v>87</v>
      </c>
      <c r="B92" s="32" t="str">
        <f>RIGHT("a20057029", LEN("a20057029")-1)</f>
        <v>20057029</v>
      </c>
      <c r="C92" s="28" t="s">
        <v>3924</v>
      </c>
      <c r="D92" s="29" t="s">
        <v>4185</v>
      </c>
      <c r="E92" s="31" t="s">
        <v>4093</v>
      </c>
      <c r="F92" s="19" t="s">
        <v>3846</v>
      </c>
      <c r="G92" s="19" t="s">
        <v>4555</v>
      </c>
    </row>
    <row r="93" spans="1:9" s="20" customFormat="1" ht="20.25" customHeight="1" x14ac:dyDescent="0.25">
      <c r="A93" s="27">
        <v>88</v>
      </c>
      <c r="B93" s="32" t="str">
        <f>RIGHT("a20057030", LEN("a20057030")-1)</f>
        <v>20057030</v>
      </c>
      <c r="C93" s="28" t="s">
        <v>3925</v>
      </c>
      <c r="D93" s="29" t="s">
        <v>4186</v>
      </c>
      <c r="E93" s="31" t="s">
        <v>4093</v>
      </c>
      <c r="F93" s="19" t="s">
        <v>3846</v>
      </c>
      <c r="G93" s="19" t="s">
        <v>4555</v>
      </c>
    </row>
    <row r="94" spans="1:9" s="20" customFormat="1" ht="20.25" customHeight="1" x14ac:dyDescent="0.25">
      <c r="A94" s="27">
        <v>89</v>
      </c>
      <c r="B94" s="32" t="str">
        <f>RIGHT("a20057031", LEN("a20057031")-1)</f>
        <v>20057031</v>
      </c>
      <c r="C94" s="28" t="s">
        <v>3926</v>
      </c>
      <c r="D94" s="29" t="s">
        <v>4187</v>
      </c>
      <c r="E94" s="31" t="s">
        <v>4093</v>
      </c>
      <c r="F94" s="19" t="s">
        <v>3846</v>
      </c>
      <c r="G94" s="19" t="s">
        <v>4555</v>
      </c>
    </row>
    <row r="95" spans="1:9" s="20" customFormat="1" ht="20.25" customHeight="1" x14ac:dyDescent="0.25">
      <c r="A95" s="27">
        <v>90</v>
      </c>
      <c r="B95" s="32" t="str">
        <f>RIGHT("a20057032", LEN("a20057032")-1)</f>
        <v>20057032</v>
      </c>
      <c r="C95" s="28" t="s">
        <v>3927</v>
      </c>
      <c r="D95" s="29" t="s">
        <v>4188</v>
      </c>
      <c r="E95" s="31" t="s">
        <v>4093</v>
      </c>
      <c r="F95" s="19" t="s">
        <v>3846</v>
      </c>
      <c r="G95" s="19" t="s">
        <v>4555</v>
      </c>
    </row>
    <row r="96" spans="1:9" s="20" customFormat="1" ht="20.25" customHeight="1" x14ac:dyDescent="0.25">
      <c r="A96" s="27">
        <v>91</v>
      </c>
      <c r="B96" s="32" t="str">
        <f>RIGHT("a20057033", LEN("a20057033")-1)</f>
        <v>20057033</v>
      </c>
      <c r="C96" s="28" t="s">
        <v>3928</v>
      </c>
      <c r="D96" s="29" t="s">
        <v>4189</v>
      </c>
      <c r="E96" s="31" t="s">
        <v>4093</v>
      </c>
      <c r="F96" s="19" t="s">
        <v>3846</v>
      </c>
      <c r="G96" s="19" t="s">
        <v>4555</v>
      </c>
    </row>
    <row r="97" spans="1:7" s="20" customFormat="1" ht="20.25" customHeight="1" x14ac:dyDescent="0.25">
      <c r="A97" s="27">
        <v>92</v>
      </c>
      <c r="B97" s="32" t="str">
        <f>RIGHT("a20057034", LEN("a20057034")-1)</f>
        <v>20057034</v>
      </c>
      <c r="C97" s="28" t="s">
        <v>3929</v>
      </c>
      <c r="D97" s="29" t="s">
        <v>4190</v>
      </c>
      <c r="E97" s="31" t="s">
        <v>4093</v>
      </c>
      <c r="F97" s="19" t="s">
        <v>3846</v>
      </c>
      <c r="G97" s="19" t="s">
        <v>4555</v>
      </c>
    </row>
    <row r="98" spans="1:7" s="20" customFormat="1" ht="20.25" customHeight="1" x14ac:dyDescent="0.25">
      <c r="A98" s="27">
        <v>93</v>
      </c>
      <c r="B98" s="32" t="str">
        <f>RIGHT("a20057035", LEN("a20057035")-1)</f>
        <v>20057035</v>
      </c>
      <c r="C98" s="28" t="s">
        <v>3930</v>
      </c>
      <c r="D98" s="29" t="s">
        <v>4191</v>
      </c>
      <c r="E98" s="31" t="s">
        <v>4093</v>
      </c>
      <c r="F98" s="19" t="s">
        <v>3846</v>
      </c>
      <c r="G98" s="19" t="s">
        <v>4555</v>
      </c>
    </row>
    <row r="99" spans="1:7" s="20" customFormat="1" ht="20.25" customHeight="1" x14ac:dyDescent="0.25">
      <c r="A99" s="27">
        <v>94</v>
      </c>
      <c r="B99" s="32" t="str">
        <f>RIGHT("a20057208", LEN("a20057208")-1)</f>
        <v>20057208</v>
      </c>
      <c r="C99" s="28" t="s">
        <v>3931</v>
      </c>
      <c r="D99" s="29" t="s">
        <v>4192</v>
      </c>
      <c r="E99" s="31" t="s">
        <v>4094</v>
      </c>
      <c r="F99" s="19" t="s">
        <v>3846</v>
      </c>
      <c r="G99" s="19" t="s">
        <v>4555</v>
      </c>
    </row>
    <row r="100" spans="1:7" s="20" customFormat="1" ht="20.25" customHeight="1" x14ac:dyDescent="0.25">
      <c r="A100" s="27">
        <v>95</v>
      </c>
      <c r="B100" s="32" t="str">
        <f>RIGHT("a20057209", LEN("a20057209")-1)</f>
        <v>20057209</v>
      </c>
      <c r="C100" s="28" t="s">
        <v>3932</v>
      </c>
      <c r="D100" s="29" t="s">
        <v>4193</v>
      </c>
      <c r="E100" s="31" t="s">
        <v>4094</v>
      </c>
      <c r="F100" s="19" t="s">
        <v>3846</v>
      </c>
      <c r="G100" s="19" t="s">
        <v>4555</v>
      </c>
    </row>
    <row r="101" spans="1:7" s="20" customFormat="1" ht="20.25" customHeight="1" x14ac:dyDescent="0.25">
      <c r="A101" s="27">
        <v>96</v>
      </c>
      <c r="B101" s="32" t="str">
        <f>RIGHT("a20057210", LEN("a20057210")-1)</f>
        <v>20057210</v>
      </c>
      <c r="C101" s="28" t="s">
        <v>3933</v>
      </c>
      <c r="D101" s="29" t="s">
        <v>4194</v>
      </c>
      <c r="E101" s="31" t="s">
        <v>4094</v>
      </c>
      <c r="F101" s="19" t="s">
        <v>3846</v>
      </c>
      <c r="G101" s="19" t="s">
        <v>4555</v>
      </c>
    </row>
    <row r="102" spans="1:7" s="20" customFormat="1" ht="20.25" customHeight="1" x14ac:dyDescent="0.25">
      <c r="A102" s="27">
        <v>97</v>
      </c>
      <c r="B102" s="32" t="str">
        <f>RIGHT("a20057211", LEN("a20057211")-1)</f>
        <v>20057211</v>
      </c>
      <c r="C102" s="28" t="s">
        <v>3934</v>
      </c>
      <c r="D102" s="29" t="s">
        <v>4138</v>
      </c>
      <c r="E102" s="31" t="s">
        <v>4094</v>
      </c>
      <c r="F102" s="19" t="s">
        <v>3846</v>
      </c>
      <c r="G102" s="19" t="s">
        <v>4555</v>
      </c>
    </row>
    <row r="103" spans="1:7" s="20" customFormat="1" ht="20.25" customHeight="1" x14ac:dyDescent="0.25">
      <c r="A103" s="27">
        <v>98</v>
      </c>
      <c r="B103" s="32" t="str">
        <f>RIGHT("a20057212", LEN("a20057212")-1)</f>
        <v>20057212</v>
      </c>
      <c r="C103" s="28" t="s">
        <v>3935</v>
      </c>
      <c r="D103" s="29" t="s">
        <v>4195</v>
      </c>
      <c r="E103" s="31" t="s">
        <v>4094</v>
      </c>
      <c r="F103" s="19" t="s">
        <v>3846</v>
      </c>
      <c r="G103" s="19" t="s">
        <v>4555</v>
      </c>
    </row>
    <row r="104" spans="1:7" s="20" customFormat="1" ht="20.25" customHeight="1" x14ac:dyDescent="0.25">
      <c r="A104" s="27">
        <v>99</v>
      </c>
      <c r="B104" s="32" t="str">
        <f>RIGHT("a20057213", LEN("a20057213")-1)</f>
        <v>20057213</v>
      </c>
      <c r="C104" s="28" t="s">
        <v>3936</v>
      </c>
      <c r="D104" s="29" t="s">
        <v>4196</v>
      </c>
      <c r="E104" s="31" t="s">
        <v>4094</v>
      </c>
      <c r="F104" s="19" t="s">
        <v>3846</v>
      </c>
      <c r="G104" s="19" t="s">
        <v>4555</v>
      </c>
    </row>
    <row r="105" spans="1:7" s="20" customFormat="1" ht="20.25" customHeight="1" x14ac:dyDescent="0.25">
      <c r="A105" s="27">
        <v>100</v>
      </c>
      <c r="B105" s="32" t="str">
        <f>RIGHT("a20057214", LEN("a20057214")-1)</f>
        <v>20057214</v>
      </c>
      <c r="C105" s="28" t="s">
        <v>3937</v>
      </c>
      <c r="D105" s="29" t="s">
        <v>4197</v>
      </c>
      <c r="E105" s="31" t="s">
        <v>4094</v>
      </c>
      <c r="F105" s="19" t="s">
        <v>3846</v>
      </c>
      <c r="G105" s="19" t="s">
        <v>4555</v>
      </c>
    </row>
    <row r="106" spans="1:7" s="20" customFormat="1" ht="20.25" customHeight="1" x14ac:dyDescent="0.25">
      <c r="A106" s="27">
        <v>101</v>
      </c>
      <c r="B106" s="32" t="str">
        <f>RIGHT("a20057215", LEN("a20057215")-1)</f>
        <v>20057215</v>
      </c>
      <c r="C106" s="28" t="s">
        <v>3938</v>
      </c>
      <c r="D106" s="29" t="s">
        <v>4198</v>
      </c>
      <c r="E106" s="31" t="s">
        <v>4094</v>
      </c>
      <c r="F106" s="19" t="s">
        <v>3846</v>
      </c>
      <c r="G106" s="19" t="s">
        <v>4555</v>
      </c>
    </row>
    <row r="107" spans="1:7" s="20" customFormat="1" ht="20.25" customHeight="1" x14ac:dyDescent="0.25">
      <c r="A107" s="27">
        <v>102</v>
      </c>
      <c r="B107" s="32" t="str">
        <f>RIGHT("a20057216", LEN("a20057216")-1)</f>
        <v>20057216</v>
      </c>
      <c r="C107" s="28" t="s">
        <v>3939</v>
      </c>
      <c r="D107" s="29" t="s">
        <v>4199</v>
      </c>
      <c r="E107" s="31" t="s">
        <v>4094</v>
      </c>
      <c r="F107" s="19" t="s">
        <v>3846</v>
      </c>
      <c r="G107" s="19" t="s">
        <v>4555</v>
      </c>
    </row>
    <row r="108" spans="1:7" s="20" customFormat="1" ht="20.25" customHeight="1" x14ac:dyDescent="0.25">
      <c r="A108" s="27">
        <v>103</v>
      </c>
      <c r="B108" s="32" t="str">
        <f>RIGHT("a20057217", LEN("a20057217")-1)</f>
        <v>20057217</v>
      </c>
      <c r="C108" s="28" t="s">
        <v>3940</v>
      </c>
      <c r="D108" s="29" t="s">
        <v>4200</v>
      </c>
      <c r="E108" s="31" t="s">
        <v>4094</v>
      </c>
      <c r="F108" s="19" t="s">
        <v>3846</v>
      </c>
      <c r="G108" s="19" t="s">
        <v>4555</v>
      </c>
    </row>
    <row r="109" spans="1:7" s="20" customFormat="1" ht="20.25" customHeight="1" x14ac:dyDescent="0.25">
      <c r="A109" s="27">
        <v>104</v>
      </c>
      <c r="B109" s="32" t="str">
        <f>RIGHT("a20057218", LEN("a20057218")-1)</f>
        <v>20057218</v>
      </c>
      <c r="C109" s="28" t="s">
        <v>3941</v>
      </c>
      <c r="D109" s="29" t="s">
        <v>4201</v>
      </c>
      <c r="E109" s="31" t="s">
        <v>4094</v>
      </c>
      <c r="F109" s="19" t="s">
        <v>3846</v>
      </c>
      <c r="G109" s="19" t="s">
        <v>4555</v>
      </c>
    </row>
    <row r="110" spans="1:7" s="20" customFormat="1" ht="20.25" customHeight="1" x14ac:dyDescent="0.25">
      <c r="A110" s="27">
        <v>105</v>
      </c>
      <c r="B110" s="32" t="str">
        <f>RIGHT("a20057219", LEN("a20057219")-1)</f>
        <v>20057219</v>
      </c>
      <c r="C110" s="28" t="s">
        <v>3942</v>
      </c>
      <c r="D110" s="29" t="s">
        <v>4202</v>
      </c>
      <c r="E110" s="31" t="s">
        <v>4094</v>
      </c>
      <c r="F110" s="19" t="s">
        <v>3846</v>
      </c>
      <c r="G110" s="19" t="s">
        <v>4555</v>
      </c>
    </row>
    <row r="111" spans="1:7" s="20" customFormat="1" ht="20.25" customHeight="1" x14ac:dyDescent="0.25">
      <c r="A111" s="27">
        <v>106</v>
      </c>
      <c r="B111" s="32" t="str">
        <f>RIGHT("a20057220", LEN("a20057220")-1)</f>
        <v>20057220</v>
      </c>
      <c r="C111" s="28" t="s">
        <v>3943</v>
      </c>
      <c r="D111" s="29" t="s">
        <v>4203</v>
      </c>
      <c r="E111" s="31" t="s">
        <v>4094</v>
      </c>
      <c r="F111" s="19" t="s">
        <v>3846</v>
      </c>
      <c r="G111" s="19" t="s">
        <v>4555</v>
      </c>
    </row>
    <row r="112" spans="1:7" s="20" customFormat="1" ht="20.25" customHeight="1" x14ac:dyDescent="0.25">
      <c r="A112" s="27">
        <v>107</v>
      </c>
      <c r="B112" s="32" t="str">
        <f>RIGHT("a20057221", LEN("a20057221")-1)</f>
        <v>20057221</v>
      </c>
      <c r="C112" s="28" t="s">
        <v>3944</v>
      </c>
      <c r="D112" s="29" t="s">
        <v>4204</v>
      </c>
      <c r="E112" s="31" t="s">
        <v>4094</v>
      </c>
      <c r="F112" s="19" t="s">
        <v>3846</v>
      </c>
      <c r="G112" s="19" t="s">
        <v>4555</v>
      </c>
    </row>
    <row r="113" spans="1:7" s="20" customFormat="1" ht="20.25" customHeight="1" x14ac:dyDescent="0.25">
      <c r="A113" s="27">
        <v>108</v>
      </c>
      <c r="B113" s="32" t="str">
        <f>RIGHT("a20057222", LEN("a20057222")-1)</f>
        <v>20057222</v>
      </c>
      <c r="C113" s="28" t="s">
        <v>3945</v>
      </c>
      <c r="D113" s="29" t="s">
        <v>4205</v>
      </c>
      <c r="E113" s="31" t="s">
        <v>4094</v>
      </c>
      <c r="F113" s="19" t="s">
        <v>3846</v>
      </c>
      <c r="G113" s="19" t="s">
        <v>4555</v>
      </c>
    </row>
    <row r="114" spans="1:7" s="20" customFormat="1" ht="20.25" customHeight="1" x14ac:dyDescent="0.25">
      <c r="A114" s="27">
        <v>109</v>
      </c>
      <c r="B114" s="32" t="str">
        <f>RIGHT("a20057223", LEN("a20057223")-1)</f>
        <v>20057223</v>
      </c>
      <c r="C114" s="28" t="s">
        <v>3946</v>
      </c>
      <c r="D114" s="29" t="s">
        <v>4206</v>
      </c>
      <c r="E114" s="31" t="s">
        <v>4094</v>
      </c>
      <c r="F114" s="19" t="s">
        <v>3846</v>
      </c>
      <c r="G114" s="19" t="s">
        <v>4555</v>
      </c>
    </row>
    <row r="115" spans="1:7" s="20" customFormat="1" ht="20.25" customHeight="1" x14ac:dyDescent="0.25">
      <c r="A115" s="27">
        <v>110</v>
      </c>
      <c r="B115" s="32" t="str">
        <f>RIGHT("a20057224", LEN("a20057224")-1)</f>
        <v>20057224</v>
      </c>
      <c r="C115" s="28" t="s">
        <v>2464</v>
      </c>
      <c r="D115" s="29" t="s">
        <v>4207</v>
      </c>
      <c r="E115" s="31" t="s">
        <v>4094</v>
      </c>
      <c r="F115" s="19" t="s">
        <v>3846</v>
      </c>
      <c r="G115" s="19" t="s">
        <v>4555</v>
      </c>
    </row>
    <row r="116" spans="1:7" s="20" customFormat="1" ht="20.25" customHeight="1" x14ac:dyDescent="0.25">
      <c r="A116" s="27">
        <v>111</v>
      </c>
      <c r="B116" s="32" t="str">
        <f>RIGHT("a20057225", LEN("a20057225")-1)</f>
        <v>20057225</v>
      </c>
      <c r="C116" s="28" t="s">
        <v>3947</v>
      </c>
      <c r="D116" s="29" t="s">
        <v>4208</v>
      </c>
      <c r="E116" s="31" t="s">
        <v>4094</v>
      </c>
      <c r="F116" s="19" t="s">
        <v>3846</v>
      </c>
      <c r="G116" s="19" t="s">
        <v>4555</v>
      </c>
    </row>
    <row r="117" spans="1:7" s="20" customFormat="1" ht="20.25" customHeight="1" x14ac:dyDescent="0.25">
      <c r="A117" s="27">
        <v>112</v>
      </c>
      <c r="B117" s="32" t="str">
        <f>RIGHT("a20057226", LEN("a20057226")-1)</f>
        <v>20057226</v>
      </c>
      <c r="C117" s="28" t="s">
        <v>3948</v>
      </c>
      <c r="D117" s="29" t="s">
        <v>4209</v>
      </c>
      <c r="E117" s="31" t="s">
        <v>4094</v>
      </c>
      <c r="F117" s="19" t="s">
        <v>3846</v>
      </c>
      <c r="G117" s="19" t="s">
        <v>4556</v>
      </c>
    </row>
    <row r="118" spans="1:7" s="20" customFormat="1" ht="20.25" customHeight="1" x14ac:dyDescent="0.25">
      <c r="A118" s="27">
        <v>113</v>
      </c>
      <c r="B118" s="32" t="str">
        <f>RIGHT("a20057227", LEN("a20057227")-1)</f>
        <v>20057227</v>
      </c>
      <c r="C118" s="28" t="s">
        <v>3949</v>
      </c>
      <c r="D118" s="29" t="s">
        <v>4210</v>
      </c>
      <c r="E118" s="31" t="s">
        <v>4094</v>
      </c>
      <c r="F118" s="19" t="s">
        <v>3846</v>
      </c>
      <c r="G118" s="19" t="s">
        <v>4556</v>
      </c>
    </row>
    <row r="119" spans="1:7" s="20" customFormat="1" ht="20.25" customHeight="1" x14ac:dyDescent="0.25">
      <c r="A119" s="27">
        <v>114</v>
      </c>
      <c r="B119" s="32" t="str">
        <f>RIGHT("a20057228", LEN("a20057228")-1)</f>
        <v>20057228</v>
      </c>
      <c r="C119" s="28" t="s">
        <v>891</v>
      </c>
      <c r="D119" s="29" t="s">
        <v>4211</v>
      </c>
      <c r="E119" s="31" t="s">
        <v>4094</v>
      </c>
      <c r="F119" s="19" t="s">
        <v>3846</v>
      </c>
      <c r="G119" s="19" t="s">
        <v>4556</v>
      </c>
    </row>
    <row r="120" spans="1:7" s="20" customFormat="1" ht="20.25" customHeight="1" x14ac:dyDescent="0.25">
      <c r="A120" s="27">
        <v>115</v>
      </c>
      <c r="B120" s="32" t="str">
        <f>RIGHT("a20057229", LEN("a20057229")-1)</f>
        <v>20057229</v>
      </c>
      <c r="C120" s="28" t="s">
        <v>3950</v>
      </c>
      <c r="D120" s="29" t="s">
        <v>4212</v>
      </c>
      <c r="E120" s="31" t="s">
        <v>4094</v>
      </c>
      <c r="F120" s="19" t="s">
        <v>3846</v>
      </c>
      <c r="G120" s="19" t="s">
        <v>4556</v>
      </c>
    </row>
    <row r="121" spans="1:7" s="20" customFormat="1" ht="20.25" customHeight="1" x14ac:dyDescent="0.25">
      <c r="A121" s="27">
        <v>116</v>
      </c>
      <c r="B121" s="32" t="str">
        <f>RIGHT("a20057230", LEN("a20057230")-1)</f>
        <v>20057230</v>
      </c>
      <c r="C121" s="28" t="s">
        <v>3951</v>
      </c>
      <c r="D121" s="29" t="s">
        <v>4213</v>
      </c>
      <c r="E121" s="31" t="s">
        <v>4094</v>
      </c>
      <c r="F121" s="19" t="s">
        <v>3846</v>
      </c>
      <c r="G121" s="19" t="s">
        <v>4556</v>
      </c>
    </row>
    <row r="122" spans="1:7" s="20" customFormat="1" ht="20.25" customHeight="1" x14ac:dyDescent="0.25">
      <c r="A122" s="27">
        <v>117</v>
      </c>
      <c r="B122" s="32" t="str">
        <f>RIGHT("a20057231", LEN("a20057231")-1)</f>
        <v>20057231</v>
      </c>
      <c r="C122" s="28" t="s">
        <v>3952</v>
      </c>
      <c r="D122" s="29" t="s">
        <v>4214</v>
      </c>
      <c r="E122" s="31" t="s">
        <v>4094</v>
      </c>
      <c r="F122" s="19" t="s">
        <v>3846</v>
      </c>
      <c r="G122" s="19" t="s">
        <v>4556</v>
      </c>
    </row>
    <row r="123" spans="1:7" s="20" customFormat="1" ht="20.25" customHeight="1" x14ac:dyDescent="0.25">
      <c r="A123" s="27">
        <v>118</v>
      </c>
      <c r="B123" s="32" t="str">
        <f>RIGHT("a20057232", LEN("a20057232")-1)</f>
        <v>20057232</v>
      </c>
      <c r="C123" s="28" t="s">
        <v>3953</v>
      </c>
      <c r="D123" s="29" t="s">
        <v>4215</v>
      </c>
      <c r="E123" s="31" t="s">
        <v>4094</v>
      </c>
      <c r="F123" s="19" t="s">
        <v>3846</v>
      </c>
      <c r="G123" s="19" t="s">
        <v>4556</v>
      </c>
    </row>
    <row r="124" spans="1:7" s="20" customFormat="1" ht="20.25" customHeight="1" x14ac:dyDescent="0.25">
      <c r="A124" s="27">
        <v>119</v>
      </c>
      <c r="B124" s="32" t="str">
        <f>RIGHT("a20057233", LEN("a20057233")-1)</f>
        <v>20057233</v>
      </c>
      <c r="C124" s="28" t="s">
        <v>3954</v>
      </c>
      <c r="D124" s="29" t="s">
        <v>4216</v>
      </c>
      <c r="E124" s="31" t="s">
        <v>4094</v>
      </c>
      <c r="F124" s="19" t="s">
        <v>3846</v>
      </c>
      <c r="G124" s="19" t="s">
        <v>4556</v>
      </c>
    </row>
    <row r="125" spans="1:7" s="20" customFormat="1" ht="20.25" customHeight="1" x14ac:dyDescent="0.25">
      <c r="A125" s="27">
        <v>120</v>
      </c>
      <c r="B125" s="32" t="str">
        <f>RIGHT("a20057234", LEN("a20057234")-1)</f>
        <v>20057234</v>
      </c>
      <c r="C125" s="28" t="s">
        <v>3955</v>
      </c>
      <c r="D125" s="29" t="s">
        <v>4217</v>
      </c>
      <c r="E125" s="31" t="s">
        <v>4094</v>
      </c>
      <c r="F125" s="19" t="s">
        <v>3846</v>
      </c>
      <c r="G125" s="19" t="s">
        <v>4556</v>
      </c>
    </row>
    <row r="126" spans="1:7" s="20" customFormat="1" ht="20.25" customHeight="1" x14ac:dyDescent="0.25">
      <c r="A126" s="27">
        <v>121</v>
      </c>
      <c r="B126" s="32" t="str">
        <f>RIGHT("a20057235", LEN("a20057235")-1)</f>
        <v>20057235</v>
      </c>
      <c r="C126" s="28" t="s">
        <v>2543</v>
      </c>
      <c r="D126" s="29" t="s">
        <v>4218</v>
      </c>
      <c r="E126" s="31" t="s">
        <v>4094</v>
      </c>
      <c r="F126" s="19" t="s">
        <v>3846</v>
      </c>
      <c r="G126" s="19" t="s">
        <v>4556</v>
      </c>
    </row>
    <row r="127" spans="1:7" s="20" customFormat="1" ht="20.25" customHeight="1" x14ac:dyDescent="0.25">
      <c r="A127" s="27">
        <v>122</v>
      </c>
      <c r="B127" s="32" t="str">
        <f>RIGHT("a20057236", LEN("a20057236")-1)</f>
        <v>20057236</v>
      </c>
      <c r="C127" s="28" t="s">
        <v>3956</v>
      </c>
      <c r="D127" s="29" t="s">
        <v>4219</v>
      </c>
      <c r="E127" s="31" t="s">
        <v>4094</v>
      </c>
      <c r="F127" s="19" t="s">
        <v>3846</v>
      </c>
      <c r="G127" s="19" t="s">
        <v>4556</v>
      </c>
    </row>
    <row r="128" spans="1:7" s="20" customFormat="1" ht="20.25" customHeight="1" x14ac:dyDescent="0.25">
      <c r="A128" s="27">
        <v>123</v>
      </c>
      <c r="B128" s="32" t="str">
        <f>RIGHT("a20057237", LEN("a20057237")-1)</f>
        <v>20057237</v>
      </c>
      <c r="C128" s="28" t="s">
        <v>3957</v>
      </c>
      <c r="D128" s="29" t="s">
        <v>4220</v>
      </c>
      <c r="E128" s="31" t="s">
        <v>4094</v>
      </c>
      <c r="F128" s="19" t="s">
        <v>3846</v>
      </c>
      <c r="G128" s="19" t="s">
        <v>4556</v>
      </c>
    </row>
    <row r="129" spans="1:7" s="20" customFormat="1" ht="20.25" customHeight="1" x14ac:dyDescent="0.25">
      <c r="A129" s="27">
        <v>124</v>
      </c>
      <c r="B129" s="32" t="str">
        <f>RIGHT("a20057238", LEN("a20057238")-1)</f>
        <v>20057238</v>
      </c>
      <c r="C129" s="28" t="s">
        <v>3958</v>
      </c>
      <c r="D129" s="29" t="s">
        <v>4221</v>
      </c>
      <c r="E129" s="31" t="s">
        <v>4094</v>
      </c>
      <c r="F129" s="19" t="s">
        <v>3846</v>
      </c>
      <c r="G129" s="19" t="s">
        <v>4556</v>
      </c>
    </row>
    <row r="130" spans="1:7" s="20" customFormat="1" ht="20.25" customHeight="1" x14ac:dyDescent="0.25">
      <c r="A130" s="27">
        <v>125</v>
      </c>
      <c r="B130" s="32" t="str">
        <f>RIGHT("a20057239", LEN("a20057239")-1)</f>
        <v>20057239</v>
      </c>
      <c r="C130" s="28" t="s">
        <v>3959</v>
      </c>
      <c r="D130" s="29" t="s">
        <v>4222</v>
      </c>
      <c r="E130" s="31" t="s">
        <v>4094</v>
      </c>
      <c r="F130" s="19" t="s">
        <v>3846</v>
      </c>
      <c r="G130" s="19" t="s">
        <v>4556</v>
      </c>
    </row>
    <row r="131" spans="1:7" s="20" customFormat="1" ht="20.25" customHeight="1" x14ac:dyDescent="0.25">
      <c r="A131" s="27">
        <v>126</v>
      </c>
      <c r="B131" s="32" t="str">
        <f>RIGHT("a20057240", LEN("a20057240")-1)</f>
        <v>20057240</v>
      </c>
      <c r="C131" s="28" t="s">
        <v>3960</v>
      </c>
      <c r="D131" s="29" t="s">
        <v>4223</v>
      </c>
      <c r="E131" s="31" t="s">
        <v>4094</v>
      </c>
      <c r="F131" s="19" t="s">
        <v>3846</v>
      </c>
      <c r="G131" s="19" t="s">
        <v>4556</v>
      </c>
    </row>
    <row r="132" spans="1:7" s="20" customFormat="1" ht="20.25" customHeight="1" x14ac:dyDescent="0.25">
      <c r="A132" s="27">
        <v>127</v>
      </c>
      <c r="B132" s="32" t="str">
        <f>RIGHT("a20057241", LEN("a20057241")-1)</f>
        <v>20057241</v>
      </c>
      <c r="C132" s="28" t="s">
        <v>3961</v>
      </c>
      <c r="D132" s="29" t="s">
        <v>4224</v>
      </c>
      <c r="E132" s="31" t="s">
        <v>4094</v>
      </c>
      <c r="F132" s="19" t="s">
        <v>3846</v>
      </c>
      <c r="G132" s="19" t="s">
        <v>4556</v>
      </c>
    </row>
    <row r="133" spans="1:7" s="20" customFormat="1" ht="20.25" customHeight="1" x14ac:dyDescent="0.25">
      <c r="A133" s="27">
        <v>128</v>
      </c>
      <c r="B133" s="32" t="str">
        <f>RIGHT("a20057242", LEN("a20057242")-1)</f>
        <v>20057242</v>
      </c>
      <c r="C133" s="28" t="s">
        <v>3962</v>
      </c>
      <c r="D133" s="29" t="s">
        <v>4225</v>
      </c>
      <c r="E133" s="31" t="s">
        <v>4094</v>
      </c>
      <c r="F133" s="19" t="s">
        <v>3846</v>
      </c>
      <c r="G133" s="19" t="s">
        <v>4556</v>
      </c>
    </row>
    <row r="134" spans="1:7" s="20" customFormat="1" ht="20.25" customHeight="1" x14ac:dyDescent="0.25">
      <c r="A134" s="27">
        <v>129</v>
      </c>
      <c r="B134" s="32" t="str">
        <f>RIGHT("a20057243", LEN("a20057243")-1)</f>
        <v>20057243</v>
      </c>
      <c r="C134" s="28" t="s">
        <v>3963</v>
      </c>
      <c r="D134" s="29" t="s">
        <v>4226</v>
      </c>
      <c r="E134" s="31" t="s">
        <v>4094</v>
      </c>
      <c r="F134" s="19" t="s">
        <v>3846</v>
      </c>
      <c r="G134" s="19" t="s">
        <v>4556</v>
      </c>
    </row>
    <row r="135" spans="1:7" s="20" customFormat="1" ht="20.25" customHeight="1" x14ac:dyDescent="0.25">
      <c r="A135" s="27">
        <v>130</v>
      </c>
      <c r="B135" s="32" t="str">
        <f>RIGHT("a20057244", LEN("a20057244")-1)</f>
        <v>20057244</v>
      </c>
      <c r="C135" s="28" t="s">
        <v>3964</v>
      </c>
      <c r="D135" s="29" t="s">
        <v>4227</v>
      </c>
      <c r="E135" s="31" t="s">
        <v>4094</v>
      </c>
      <c r="F135" s="19" t="s">
        <v>3846</v>
      </c>
      <c r="G135" s="19" t="s">
        <v>4556</v>
      </c>
    </row>
    <row r="136" spans="1:7" s="20" customFormat="1" ht="20.25" customHeight="1" x14ac:dyDescent="0.25">
      <c r="A136" s="27">
        <v>131</v>
      </c>
      <c r="B136" s="32" t="str">
        <f>RIGHT("a20057245", LEN("a20057245")-1)</f>
        <v>20057245</v>
      </c>
      <c r="C136" s="28" t="s">
        <v>3965</v>
      </c>
      <c r="D136" s="29" t="s">
        <v>4228</v>
      </c>
      <c r="E136" s="31" t="s">
        <v>4094</v>
      </c>
      <c r="F136" s="19" t="s">
        <v>3846</v>
      </c>
      <c r="G136" s="19" t="s">
        <v>4556</v>
      </c>
    </row>
    <row r="137" spans="1:7" s="20" customFormat="1" ht="20.25" customHeight="1" x14ac:dyDescent="0.25">
      <c r="A137" s="27">
        <v>132</v>
      </c>
      <c r="B137" s="32" t="str">
        <f>RIGHT("a20057246", LEN("a20057246")-1)</f>
        <v>20057246</v>
      </c>
      <c r="C137" s="28" t="s">
        <v>839</v>
      </c>
      <c r="D137" s="29" t="s">
        <v>4229</v>
      </c>
      <c r="E137" s="31" t="s">
        <v>4094</v>
      </c>
      <c r="F137" s="19" t="s">
        <v>3846</v>
      </c>
      <c r="G137" s="19" t="s">
        <v>4556</v>
      </c>
    </row>
    <row r="138" spans="1:7" s="20" customFormat="1" ht="20.25" customHeight="1" x14ac:dyDescent="0.25">
      <c r="A138" s="27">
        <v>133</v>
      </c>
      <c r="B138" s="32" t="str">
        <f>RIGHT("a20057247", LEN("a20057247")-1)</f>
        <v>20057247</v>
      </c>
      <c r="C138" s="28" t="s">
        <v>3966</v>
      </c>
      <c r="D138" s="29" t="s">
        <v>4230</v>
      </c>
      <c r="E138" s="31" t="s">
        <v>4094</v>
      </c>
      <c r="F138" s="19" t="s">
        <v>3846</v>
      </c>
      <c r="G138" s="19" t="s">
        <v>4556</v>
      </c>
    </row>
    <row r="139" spans="1:7" s="20" customFormat="1" ht="20.25" customHeight="1" x14ac:dyDescent="0.25">
      <c r="A139" s="27">
        <v>134</v>
      </c>
      <c r="B139" s="32" t="str">
        <f>RIGHT("a20057248", LEN("a20057248")-1)</f>
        <v>20057248</v>
      </c>
      <c r="C139" s="28" t="s">
        <v>3967</v>
      </c>
      <c r="D139" s="29" t="s">
        <v>4231</v>
      </c>
      <c r="E139" s="31" t="s">
        <v>4094</v>
      </c>
      <c r="F139" s="19" t="s">
        <v>3846</v>
      </c>
      <c r="G139" s="19" t="s">
        <v>4556</v>
      </c>
    </row>
    <row r="140" spans="1:7" s="20" customFormat="1" ht="20.25" customHeight="1" x14ac:dyDescent="0.25">
      <c r="A140" s="27">
        <v>135</v>
      </c>
      <c r="B140" s="32" t="str">
        <f>RIGHT("a20057249", LEN("a20057249")-1)</f>
        <v>20057249</v>
      </c>
      <c r="C140" s="28" t="s">
        <v>3968</v>
      </c>
      <c r="D140" s="29" t="s">
        <v>4232</v>
      </c>
      <c r="E140" s="31" t="s">
        <v>4094</v>
      </c>
      <c r="F140" s="19" t="s">
        <v>3846</v>
      </c>
      <c r="G140" s="19" t="s">
        <v>4556</v>
      </c>
    </row>
    <row r="141" spans="1:7" s="20" customFormat="1" ht="20.25" customHeight="1" x14ac:dyDescent="0.25">
      <c r="A141" s="27">
        <v>136</v>
      </c>
      <c r="B141" s="32" t="str">
        <f>RIGHT("a20057250", LEN("a20057250")-1)</f>
        <v>20057250</v>
      </c>
      <c r="C141" s="28" t="s">
        <v>3969</v>
      </c>
      <c r="D141" s="29" t="s">
        <v>4233</v>
      </c>
      <c r="E141" s="31" t="s">
        <v>4094</v>
      </c>
      <c r="F141" s="19" t="s">
        <v>3846</v>
      </c>
      <c r="G141" s="19" t="s">
        <v>4556</v>
      </c>
    </row>
    <row r="142" spans="1:7" s="20" customFormat="1" ht="20.25" customHeight="1" x14ac:dyDescent="0.25">
      <c r="A142" s="27">
        <v>137</v>
      </c>
      <c r="B142" s="32" t="str">
        <f>RIGHT("a20057251", LEN("a20057251")-1)</f>
        <v>20057251</v>
      </c>
      <c r="C142" s="28" t="s">
        <v>3970</v>
      </c>
      <c r="D142" s="29" t="s">
        <v>4234</v>
      </c>
      <c r="E142" s="31" t="s">
        <v>4094</v>
      </c>
      <c r="F142" s="19" t="s">
        <v>3846</v>
      </c>
      <c r="G142" s="19" t="s">
        <v>4556</v>
      </c>
    </row>
    <row r="143" spans="1:7" s="20" customFormat="1" ht="20.25" customHeight="1" x14ac:dyDescent="0.25">
      <c r="A143" s="27">
        <v>138</v>
      </c>
      <c r="B143" s="32" t="str">
        <f>RIGHT("a20057252", LEN("a20057252")-1)</f>
        <v>20057252</v>
      </c>
      <c r="C143" s="28" t="s">
        <v>3971</v>
      </c>
      <c r="D143" s="29" t="s">
        <v>4235</v>
      </c>
      <c r="E143" s="31" t="s">
        <v>4094</v>
      </c>
      <c r="F143" s="19" t="s">
        <v>3846</v>
      </c>
      <c r="G143" s="19" t="s">
        <v>4556</v>
      </c>
    </row>
    <row r="145" spans="1:2" ht="18.75" customHeight="1" x14ac:dyDescent="0.25">
      <c r="A145" s="22" t="s">
        <v>4557</v>
      </c>
      <c r="B145" s="2"/>
    </row>
  </sheetData>
  <autoFilter ref="A5:N143"/>
  <mergeCells count="3">
    <mergeCell ref="A3:G3"/>
    <mergeCell ref="A4:G4"/>
    <mergeCell ref="F1:G1"/>
  </mergeCells>
  <pageMargins left="0.7" right="0.7" top="0.75" bottom="0.75" header="0.3" footer="0.3"/>
  <pageSetup paperSize="9" scale="66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zoomScale="85" zoomScaleNormal="85" workbookViewId="0">
      <selection activeCell="A4" sqref="A4:G4"/>
    </sheetView>
  </sheetViews>
  <sheetFormatPr defaultRowHeight="12.75" x14ac:dyDescent="0.2"/>
  <cols>
    <col min="1" max="1" width="9.140625" style="1"/>
    <col min="2" max="2" width="13.85546875" style="11" customWidth="1"/>
    <col min="3" max="3" width="24.42578125" style="26" customWidth="1"/>
    <col min="4" max="4" width="20.28515625" style="2" customWidth="1"/>
    <col min="5" max="5" width="35.140625" style="2" customWidth="1"/>
    <col min="6" max="6" width="21.42578125" style="2" customWidth="1"/>
    <col min="7" max="7" width="11.5703125" style="1" customWidth="1"/>
    <col min="8" max="16384" width="9.140625" style="1"/>
  </cols>
  <sheetData>
    <row r="1" spans="1:14" customFormat="1" ht="16.5" customHeight="1" x14ac:dyDescent="0.3">
      <c r="A1" s="13" t="s">
        <v>3847</v>
      </c>
      <c r="B1" s="14"/>
      <c r="C1" s="25"/>
      <c r="D1" s="14"/>
      <c r="E1" s="14"/>
      <c r="F1" s="50" t="s">
        <v>4602</v>
      </c>
      <c r="G1" s="50"/>
      <c r="H1" s="14"/>
      <c r="I1" s="14"/>
      <c r="J1" s="14"/>
      <c r="K1" s="14"/>
      <c r="L1" s="14"/>
    </row>
    <row r="2" spans="1:14" customFormat="1" ht="16.5" customHeight="1" x14ac:dyDescent="0.25">
      <c r="A2" s="16" t="s">
        <v>3848</v>
      </c>
      <c r="B2" s="14"/>
      <c r="C2" s="25"/>
      <c r="D2" s="14"/>
      <c r="E2" s="14"/>
      <c r="F2" s="15"/>
      <c r="G2" s="14"/>
      <c r="H2" s="14"/>
      <c r="I2" s="14"/>
      <c r="J2" s="14"/>
      <c r="K2" s="14"/>
      <c r="L2" s="14"/>
    </row>
    <row r="3" spans="1:14" customFormat="1" ht="43.5" customHeight="1" x14ac:dyDescent="0.3">
      <c r="A3" s="48" t="s">
        <v>4551</v>
      </c>
      <c r="B3" s="48"/>
      <c r="C3" s="48"/>
      <c r="D3" s="48"/>
      <c r="E3" s="48"/>
      <c r="F3" s="48"/>
      <c r="G3" s="48"/>
      <c r="H3" s="17"/>
      <c r="I3" s="17"/>
      <c r="J3" s="17"/>
      <c r="K3" s="17"/>
      <c r="L3" s="17"/>
      <c r="M3" s="17"/>
      <c r="N3" s="17"/>
    </row>
    <row r="4" spans="1:14" customFormat="1" ht="23.25" customHeight="1" x14ac:dyDescent="0.3">
      <c r="A4" s="49" t="s">
        <v>4604</v>
      </c>
      <c r="B4" s="49"/>
      <c r="C4" s="49"/>
      <c r="D4" s="49"/>
      <c r="E4" s="49"/>
      <c r="F4" s="49"/>
      <c r="G4" s="49"/>
      <c r="H4" s="18"/>
      <c r="I4" s="18"/>
      <c r="J4" s="18"/>
      <c r="K4" s="18"/>
      <c r="L4" s="18"/>
      <c r="M4" s="17"/>
      <c r="N4" s="17"/>
    </row>
    <row r="5" spans="1:14" ht="45" customHeight="1" x14ac:dyDescent="0.2">
      <c r="A5" s="23" t="s">
        <v>0</v>
      </c>
      <c r="B5" s="24" t="s">
        <v>3213</v>
      </c>
      <c r="C5" s="30" t="s">
        <v>3214</v>
      </c>
      <c r="D5" s="24" t="s">
        <v>4358</v>
      </c>
      <c r="E5" s="23" t="s">
        <v>3215</v>
      </c>
      <c r="F5" s="23" t="s">
        <v>4560</v>
      </c>
      <c r="G5" s="23" t="s">
        <v>3849</v>
      </c>
    </row>
    <row r="6" spans="1:14" s="20" customFormat="1" ht="20.25" customHeight="1" x14ac:dyDescent="0.25">
      <c r="A6" s="27">
        <v>1</v>
      </c>
      <c r="B6" s="32" t="str">
        <f>RIGHT("a20057036", LEN("a20057036")-1)</f>
        <v>20057036</v>
      </c>
      <c r="C6" s="28" t="s">
        <v>3972</v>
      </c>
      <c r="D6" s="29" t="s">
        <v>4236</v>
      </c>
      <c r="E6" s="31" t="s">
        <v>4095</v>
      </c>
      <c r="F6" s="19" t="s">
        <v>4359</v>
      </c>
      <c r="G6" s="19" t="s">
        <v>4552</v>
      </c>
    </row>
    <row r="7" spans="1:14" s="20" customFormat="1" ht="20.25" customHeight="1" x14ac:dyDescent="0.25">
      <c r="A7" s="27">
        <v>2</v>
      </c>
      <c r="B7" s="32" t="str">
        <f>RIGHT("a20057037", LEN("a20057037")-1)</f>
        <v>20057037</v>
      </c>
      <c r="C7" s="28" t="s">
        <v>3973</v>
      </c>
      <c r="D7" s="29" t="s">
        <v>4237</v>
      </c>
      <c r="E7" s="31" t="s">
        <v>4095</v>
      </c>
      <c r="F7" s="19" t="s">
        <v>4359</v>
      </c>
      <c r="G7" s="19" t="s">
        <v>4552</v>
      </c>
    </row>
    <row r="8" spans="1:14" s="20" customFormat="1" ht="20.25" customHeight="1" x14ac:dyDescent="0.25">
      <c r="A8" s="27">
        <v>3</v>
      </c>
      <c r="B8" s="32" t="str">
        <f>RIGHT("a20057038", LEN("a20057038")-1)</f>
        <v>20057038</v>
      </c>
      <c r="C8" s="28" t="s">
        <v>3974</v>
      </c>
      <c r="D8" s="29" t="s">
        <v>4238</v>
      </c>
      <c r="E8" s="31" t="s">
        <v>4095</v>
      </c>
      <c r="F8" s="19" t="s">
        <v>4359</v>
      </c>
      <c r="G8" s="19" t="s">
        <v>4552</v>
      </c>
    </row>
    <row r="9" spans="1:14" s="20" customFormat="1" ht="20.25" customHeight="1" x14ac:dyDescent="0.25">
      <c r="A9" s="27">
        <v>4</v>
      </c>
      <c r="B9" s="32" t="str">
        <f>RIGHT("a20057039", LEN("a20057039")-1)</f>
        <v>20057039</v>
      </c>
      <c r="C9" s="28" t="s">
        <v>3975</v>
      </c>
      <c r="D9" s="29" t="s">
        <v>4239</v>
      </c>
      <c r="E9" s="31" t="s">
        <v>4095</v>
      </c>
      <c r="F9" s="19" t="s">
        <v>4359</v>
      </c>
      <c r="G9" s="19" t="s">
        <v>4552</v>
      </c>
    </row>
    <row r="10" spans="1:14" s="20" customFormat="1" ht="20.25" customHeight="1" x14ac:dyDescent="0.25">
      <c r="A10" s="27">
        <v>5</v>
      </c>
      <c r="B10" s="32" t="str">
        <f>RIGHT("a20057040", LEN("a20057040")-1)</f>
        <v>20057040</v>
      </c>
      <c r="C10" s="28" t="s">
        <v>3976</v>
      </c>
      <c r="D10" s="29" t="s">
        <v>4240</v>
      </c>
      <c r="E10" s="31" t="s">
        <v>4095</v>
      </c>
      <c r="F10" s="19" t="s">
        <v>4359</v>
      </c>
      <c r="G10" s="19" t="s">
        <v>4552</v>
      </c>
    </row>
    <row r="11" spans="1:14" s="20" customFormat="1" ht="20.25" customHeight="1" x14ac:dyDescent="0.25">
      <c r="A11" s="27">
        <v>6</v>
      </c>
      <c r="B11" s="32" t="str">
        <f>RIGHT("a20057041", LEN("a20057041")-1)</f>
        <v>20057041</v>
      </c>
      <c r="C11" s="28" t="s">
        <v>3977</v>
      </c>
      <c r="D11" s="29" t="s">
        <v>4241</v>
      </c>
      <c r="E11" s="31" t="s">
        <v>4095</v>
      </c>
      <c r="F11" s="19" t="s">
        <v>4359</v>
      </c>
      <c r="G11" s="19" t="s">
        <v>4552</v>
      </c>
    </row>
    <row r="12" spans="1:14" s="20" customFormat="1" ht="20.25" customHeight="1" x14ac:dyDescent="0.25">
      <c r="A12" s="27">
        <v>7</v>
      </c>
      <c r="B12" s="32" t="str">
        <f>RIGHT("a20057042", LEN("a20057042")-1)</f>
        <v>20057042</v>
      </c>
      <c r="C12" s="28" t="s">
        <v>3978</v>
      </c>
      <c r="D12" s="29" t="s">
        <v>4242</v>
      </c>
      <c r="E12" s="31" t="s">
        <v>4095</v>
      </c>
      <c r="F12" s="19" t="s">
        <v>4359</v>
      </c>
      <c r="G12" s="19" t="s">
        <v>4552</v>
      </c>
    </row>
    <row r="13" spans="1:14" s="20" customFormat="1" ht="20.25" customHeight="1" x14ac:dyDescent="0.25">
      <c r="A13" s="27">
        <v>8</v>
      </c>
      <c r="B13" s="32" t="str">
        <f>RIGHT("a20057043", LEN("a20057043")-1)</f>
        <v>20057043</v>
      </c>
      <c r="C13" s="28" t="s">
        <v>3979</v>
      </c>
      <c r="D13" s="29" t="s">
        <v>4243</v>
      </c>
      <c r="E13" s="31" t="s">
        <v>4095</v>
      </c>
      <c r="F13" s="19" t="s">
        <v>4359</v>
      </c>
      <c r="G13" s="19" t="s">
        <v>4552</v>
      </c>
    </row>
    <row r="14" spans="1:14" s="20" customFormat="1" ht="20.25" customHeight="1" x14ac:dyDescent="0.25">
      <c r="A14" s="27">
        <v>9</v>
      </c>
      <c r="B14" s="32" t="str">
        <f>RIGHT("a20057044", LEN("a20057044")-1)</f>
        <v>20057044</v>
      </c>
      <c r="C14" s="28" t="s">
        <v>3980</v>
      </c>
      <c r="D14" s="29" t="s">
        <v>4244</v>
      </c>
      <c r="E14" s="31" t="s">
        <v>4095</v>
      </c>
      <c r="F14" s="19" t="s">
        <v>4359</v>
      </c>
      <c r="G14" s="19" t="s">
        <v>4552</v>
      </c>
    </row>
    <row r="15" spans="1:14" s="20" customFormat="1" ht="20.25" customHeight="1" x14ac:dyDescent="0.25">
      <c r="A15" s="27">
        <v>10</v>
      </c>
      <c r="B15" s="32" t="str">
        <f>RIGHT("a20057045", LEN("a20057045")-1)</f>
        <v>20057045</v>
      </c>
      <c r="C15" s="28" t="s">
        <v>2658</v>
      </c>
      <c r="D15" s="29" t="s">
        <v>4245</v>
      </c>
      <c r="E15" s="31" t="s">
        <v>4095</v>
      </c>
      <c r="F15" s="19" t="s">
        <v>4359</v>
      </c>
      <c r="G15" s="19" t="s">
        <v>4552</v>
      </c>
    </row>
    <row r="16" spans="1:14" s="20" customFormat="1" ht="20.25" customHeight="1" x14ac:dyDescent="0.25">
      <c r="A16" s="27">
        <v>11</v>
      </c>
      <c r="B16" s="32" t="str">
        <f>RIGHT("a20057046", LEN("a20057046")-1)</f>
        <v>20057046</v>
      </c>
      <c r="C16" s="28" t="s">
        <v>3981</v>
      </c>
      <c r="D16" s="29" t="s">
        <v>4246</v>
      </c>
      <c r="E16" s="31" t="s">
        <v>4095</v>
      </c>
      <c r="F16" s="19" t="s">
        <v>4359</v>
      </c>
      <c r="G16" s="19" t="s">
        <v>4552</v>
      </c>
    </row>
    <row r="17" spans="1:7" s="20" customFormat="1" ht="20.25" customHeight="1" x14ac:dyDescent="0.25">
      <c r="A17" s="27">
        <v>12</v>
      </c>
      <c r="B17" s="32" t="str">
        <f>RIGHT("a20057047", LEN("a20057047")-1)</f>
        <v>20057047</v>
      </c>
      <c r="C17" s="28" t="s">
        <v>3982</v>
      </c>
      <c r="D17" s="29" t="s">
        <v>4247</v>
      </c>
      <c r="E17" s="31" t="s">
        <v>4095</v>
      </c>
      <c r="F17" s="19" t="s">
        <v>4359</v>
      </c>
      <c r="G17" s="19" t="s">
        <v>4552</v>
      </c>
    </row>
    <row r="18" spans="1:7" s="20" customFormat="1" ht="20.25" customHeight="1" x14ac:dyDescent="0.25">
      <c r="A18" s="27">
        <v>13</v>
      </c>
      <c r="B18" s="32" t="str">
        <f>RIGHT("a20057048", LEN("a20057048")-1)</f>
        <v>20057048</v>
      </c>
      <c r="C18" s="28" t="s">
        <v>3983</v>
      </c>
      <c r="D18" s="29" t="s">
        <v>4248</v>
      </c>
      <c r="E18" s="31" t="s">
        <v>4095</v>
      </c>
      <c r="F18" s="19" t="s">
        <v>4359</v>
      </c>
      <c r="G18" s="19" t="s">
        <v>4552</v>
      </c>
    </row>
    <row r="19" spans="1:7" s="20" customFormat="1" ht="20.25" customHeight="1" x14ac:dyDescent="0.25">
      <c r="A19" s="27">
        <v>14</v>
      </c>
      <c r="B19" s="32" t="str">
        <f>RIGHT("a20057049", LEN("a20057049")-1)</f>
        <v>20057049</v>
      </c>
      <c r="C19" s="28" t="s">
        <v>3984</v>
      </c>
      <c r="D19" s="29" t="s">
        <v>4249</v>
      </c>
      <c r="E19" s="31" t="s">
        <v>4095</v>
      </c>
      <c r="F19" s="19" t="s">
        <v>4359</v>
      </c>
      <c r="G19" s="19" t="s">
        <v>4552</v>
      </c>
    </row>
    <row r="20" spans="1:7" s="20" customFormat="1" ht="20.25" customHeight="1" x14ac:dyDescent="0.25">
      <c r="A20" s="27">
        <v>15</v>
      </c>
      <c r="B20" s="32" t="str">
        <f>RIGHT("a20057050", LEN("a20057050")-1)</f>
        <v>20057050</v>
      </c>
      <c r="C20" s="28" t="s">
        <v>3985</v>
      </c>
      <c r="D20" s="29" t="s">
        <v>4250</v>
      </c>
      <c r="E20" s="31" t="s">
        <v>4095</v>
      </c>
      <c r="F20" s="19" t="s">
        <v>4359</v>
      </c>
      <c r="G20" s="19" t="s">
        <v>4552</v>
      </c>
    </row>
    <row r="21" spans="1:7" s="20" customFormat="1" ht="20.25" customHeight="1" x14ac:dyDescent="0.25">
      <c r="A21" s="27">
        <v>16</v>
      </c>
      <c r="B21" s="32" t="str">
        <f>RIGHT("a20057051", LEN("a20057051")-1)</f>
        <v>20057051</v>
      </c>
      <c r="C21" s="28" t="s">
        <v>3986</v>
      </c>
      <c r="D21" s="29" t="s">
        <v>4251</v>
      </c>
      <c r="E21" s="31" t="s">
        <v>4095</v>
      </c>
      <c r="F21" s="19" t="s">
        <v>4359</v>
      </c>
      <c r="G21" s="19" t="s">
        <v>4552</v>
      </c>
    </row>
    <row r="22" spans="1:7" s="20" customFormat="1" ht="20.25" customHeight="1" x14ac:dyDescent="0.25">
      <c r="A22" s="27">
        <v>17</v>
      </c>
      <c r="B22" s="32" t="str">
        <f>RIGHT("a20057052", LEN("a20057052")-1)</f>
        <v>20057052</v>
      </c>
      <c r="C22" s="28" t="s">
        <v>3987</v>
      </c>
      <c r="D22" s="29" t="s">
        <v>4252</v>
      </c>
      <c r="E22" s="31" t="s">
        <v>4095</v>
      </c>
      <c r="F22" s="19" t="s">
        <v>4359</v>
      </c>
      <c r="G22" s="19" t="s">
        <v>4552</v>
      </c>
    </row>
    <row r="23" spans="1:7" s="20" customFormat="1" ht="20.25" customHeight="1" x14ac:dyDescent="0.25">
      <c r="A23" s="27">
        <v>18</v>
      </c>
      <c r="B23" s="32" t="str">
        <f>RIGHT("a20057053", LEN("a20057053")-1)</f>
        <v>20057053</v>
      </c>
      <c r="C23" s="28" t="s">
        <v>3988</v>
      </c>
      <c r="D23" s="29" t="s">
        <v>4253</v>
      </c>
      <c r="E23" s="31" t="s">
        <v>4095</v>
      </c>
      <c r="F23" s="19" t="s">
        <v>4359</v>
      </c>
      <c r="G23" s="19" t="s">
        <v>4552</v>
      </c>
    </row>
    <row r="24" spans="1:7" s="20" customFormat="1" ht="20.25" customHeight="1" x14ac:dyDescent="0.25">
      <c r="A24" s="27">
        <v>19</v>
      </c>
      <c r="B24" s="32" t="str">
        <f>RIGHT("a20057054", LEN("a20057054")-1)</f>
        <v>20057054</v>
      </c>
      <c r="C24" s="28" t="s">
        <v>1392</v>
      </c>
      <c r="D24" s="29" t="s">
        <v>4254</v>
      </c>
      <c r="E24" s="31" t="s">
        <v>4095</v>
      </c>
      <c r="F24" s="19" t="s">
        <v>4359</v>
      </c>
      <c r="G24" s="19" t="s">
        <v>4552</v>
      </c>
    </row>
    <row r="25" spans="1:7" s="20" customFormat="1" ht="20.25" customHeight="1" x14ac:dyDescent="0.25">
      <c r="A25" s="27">
        <v>20</v>
      </c>
      <c r="B25" s="32" t="str">
        <f>RIGHT("a20057055", LEN("a20057055")-1)</f>
        <v>20057055</v>
      </c>
      <c r="C25" s="28" t="s">
        <v>3989</v>
      </c>
      <c r="D25" s="29" t="s">
        <v>4255</v>
      </c>
      <c r="E25" s="31" t="s">
        <v>4095</v>
      </c>
      <c r="F25" s="19" t="s">
        <v>4359</v>
      </c>
      <c r="G25" s="19" t="s">
        <v>4552</v>
      </c>
    </row>
    <row r="26" spans="1:7" s="20" customFormat="1" ht="20.25" customHeight="1" x14ac:dyDescent="0.25">
      <c r="A26" s="27">
        <v>21</v>
      </c>
      <c r="B26" s="32" t="str">
        <f>RIGHT("a20057056", LEN("a20057056")-1)</f>
        <v>20057056</v>
      </c>
      <c r="C26" s="28" t="s">
        <v>3990</v>
      </c>
      <c r="D26" s="29" t="s">
        <v>4256</v>
      </c>
      <c r="E26" s="31" t="s">
        <v>4095</v>
      </c>
      <c r="F26" s="19" t="s">
        <v>4359</v>
      </c>
      <c r="G26" s="19" t="s">
        <v>4552</v>
      </c>
    </row>
    <row r="27" spans="1:7" s="20" customFormat="1" ht="20.25" customHeight="1" x14ac:dyDescent="0.25">
      <c r="A27" s="27">
        <v>22</v>
      </c>
      <c r="B27" s="32" t="str">
        <f>RIGHT("a20057057", LEN("a20057057")-1)</f>
        <v>20057057</v>
      </c>
      <c r="C27" s="28" t="s">
        <v>3991</v>
      </c>
      <c r="D27" s="29" t="s">
        <v>4257</v>
      </c>
      <c r="E27" s="31" t="s">
        <v>4095</v>
      </c>
      <c r="F27" s="19" t="s">
        <v>4359</v>
      </c>
      <c r="G27" s="19" t="s">
        <v>4552</v>
      </c>
    </row>
    <row r="28" spans="1:7" s="20" customFormat="1" ht="20.25" customHeight="1" x14ac:dyDescent="0.25">
      <c r="A28" s="27">
        <v>23</v>
      </c>
      <c r="B28" s="32" t="str">
        <f>RIGHT("a20057058", LEN("a20057058")-1)</f>
        <v>20057058</v>
      </c>
      <c r="C28" s="28" t="s">
        <v>3992</v>
      </c>
      <c r="D28" s="29" t="s">
        <v>4258</v>
      </c>
      <c r="E28" s="31" t="s">
        <v>4095</v>
      </c>
      <c r="F28" s="19" t="s">
        <v>4359</v>
      </c>
      <c r="G28" s="19" t="s">
        <v>4552</v>
      </c>
    </row>
    <row r="29" spans="1:7" s="20" customFormat="1" ht="20.25" customHeight="1" x14ac:dyDescent="0.25">
      <c r="A29" s="27">
        <v>24</v>
      </c>
      <c r="B29" s="32" t="str">
        <f>RIGHT("a20057059", LEN("a20057059")-1)</f>
        <v>20057059</v>
      </c>
      <c r="C29" s="28" t="s">
        <v>3993</v>
      </c>
      <c r="D29" s="29" t="s">
        <v>4259</v>
      </c>
      <c r="E29" s="31" t="s">
        <v>4095</v>
      </c>
      <c r="F29" s="19" t="s">
        <v>4359</v>
      </c>
      <c r="G29" s="19" t="s">
        <v>4552</v>
      </c>
    </row>
    <row r="30" spans="1:7" s="20" customFormat="1" ht="20.25" customHeight="1" x14ac:dyDescent="0.25">
      <c r="A30" s="27">
        <v>25</v>
      </c>
      <c r="B30" s="32" t="str">
        <f>RIGHT("a20057060", LEN("a20057060")-1)</f>
        <v>20057060</v>
      </c>
      <c r="C30" s="28" t="s">
        <v>3994</v>
      </c>
      <c r="D30" s="29" t="s">
        <v>4260</v>
      </c>
      <c r="E30" s="31" t="s">
        <v>4095</v>
      </c>
      <c r="F30" s="19" t="s">
        <v>4359</v>
      </c>
      <c r="G30" s="19" t="s">
        <v>4552</v>
      </c>
    </row>
    <row r="31" spans="1:7" s="20" customFormat="1" ht="20.25" customHeight="1" x14ac:dyDescent="0.25">
      <c r="A31" s="27">
        <v>26</v>
      </c>
      <c r="B31" s="32" t="str">
        <f>RIGHT("a20057061", LEN("a20057061")-1)</f>
        <v>20057061</v>
      </c>
      <c r="C31" s="28" t="s">
        <v>2244</v>
      </c>
      <c r="D31" s="29" t="s">
        <v>4261</v>
      </c>
      <c r="E31" s="31" t="s">
        <v>4095</v>
      </c>
      <c r="F31" s="19" t="s">
        <v>4359</v>
      </c>
      <c r="G31" s="19" t="s">
        <v>4552</v>
      </c>
    </row>
    <row r="32" spans="1:7" s="20" customFormat="1" ht="20.25" customHeight="1" x14ac:dyDescent="0.25">
      <c r="A32" s="27">
        <v>27</v>
      </c>
      <c r="B32" s="32" t="str">
        <f>RIGHT("a20057062", LEN("a20057062")-1)</f>
        <v>20057062</v>
      </c>
      <c r="C32" s="28" t="s">
        <v>3995</v>
      </c>
      <c r="D32" s="29" t="s">
        <v>4262</v>
      </c>
      <c r="E32" s="31" t="s">
        <v>4095</v>
      </c>
      <c r="F32" s="19" t="s">
        <v>4359</v>
      </c>
      <c r="G32" s="19" t="s">
        <v>4553</v>
      </c>
    </row>
    <row r="33" spans="1:7" s="20" customFormat="1" ht="20.25" customHeight="1" x14ac:dyDescent="0.25">
      <c r="A33" s="27">
        <v>28</v>
      </c>
      <c r="B33" s="32" t="str">
        <f>RIGHT("a20057063", LEN("a20057063")-1)</f>
        <v>20057063</v>
      </c>
      <c r="C33" s="28" t="s">
        <v>3996</v>
      </c>
      <c r="D33" s="29" t="s">
        <v>4263</v>
      </c>
      <c r="E33" s="31" t="s">
        <v>4095</v>
      </c>
      <c r="F33" s="19" t="s">
        <v>4359</v>
      </c>
      <c r="G33" s="19" t="s">
        <v>4553</v>
      </c>
    </row>
    <row r="34" spans="1:7" s="20" customFormat="1" ht="20.25" customHeight="1" x14ac:dyDescent="0.25">
      <c r="A34" s="27">
        <v>29</v>
      </c>
      <c r="B34" s="32" t="str">
        <f>RIGHT("a20057064", LEN("a20057064")-1)</f>
        <v>20057064</v>
      </c>
      <c r="C34" s="28" t="s">
        <v>3997</v>
      </c>
      <c r="D34" s="29" t="s">
        <v>4264</v>
      </c>
      <c r="E34" s="31" t="s">
        <v>4095</v>
      </c>
      <c r="F34" s="19" t="s">
        <v>4359</v>
      </c>
      <c r="G34" s="19" t="s">
        <v>4553</v>
      </c>
    </row>
    <row r="35" spans="1:7" s="20" customFormat="1" ht="20.25" customHeight="1" x14ac:dyDescent="0.25">
      <c r="A35" s="27">
        <v>30</v>
      </c>
      <c r="B35" s="32" t="str">
        <f>RIGHT("a20057065", LEN("a20057065")-1)</f>
        <v>20057065</v>
      </c>
      <c r="C35" s="28" t="s">
        <v>3998</v>
      </c>
      <c r="D35" s="29" t="s">
        <v>4142</v>
      </c>
      <c r="E35" s="31" t="s">
        <v>4095</v>
      </c>
      <c r="F35" s="19" t="s">
        <v>4359</v>
      </c>
      <c r="G35" s="19" t="s">
        <v>4553</v>
      </c>
    </row>
    <row r="36" spans="1:7" s="20" customFormat="1" ht="20.25" customHeight="1" x14ac:dyDescent="0.25">
      <c r="A36" s="27">
        <v>31</v>
      </c>
      <c r="B36" s="32" t="str">
        <f>RIGHT("a20057066", LEN("a20057066")-1)</f>
        <v>20057066</v>
      </c>
      <c r="C36" s="28" t="s">
        <v>1352</v>
      </c>
      <c r="D36" s="29" t="s">
        <v>4265</v>
      </c>
      <c r="E36" s="31" t="s">
        <v>4095</v>
      </c>
      <c r="F36" s="19" t="s">
        <v>4359</v>
      </c>
      <c r="G36" s="19" t="s">
        <v>4553</v>
      </c>
    </row>
    <row r="37" spans="1:7" s="20" customFormat="1" ht="20.25" customHeight="1" x14ac:dyDescent="0.25">
      <c r="A37" s="27">
        <v>32</v>
      </c>
      <c r="B37" s="32" t="str">
        <f>RIGHT("a20057067", LEN("a20057067")-1)</f>
        <v>20057067</v>
      </c>
      <c r="C37" s="28" t="s">
        <v>3999</v>
      </c>
      <c r="D37" s="29" t="s">
        <v>4266</v>
      </c>
      <c r="E37" s="31" t="s">
        <v>4095</v>
      </c>
      <c r="F37" s="19" t="s">
        <v>4359</v>
      </c>
      <c r="G37" s="19" t="s">
        <v>4553</v>
      </c>
    </row>
    <row r="38" spans="1:7" s="20" customFormat="1" ht="20.25" customHeight="1" x14ac:dyDescent="0.25">
      <c r="A38" s="27">
        <v>33</v>
      </c>
      <c r="B38" s="32" t="str">
        <f>RIGHT("a20057253", LEN("a20057253")-1)</f>
        <v>20057253</v>
      </c>
      <c r="C38" s="28" t="s">
        <v>855</v>
      </c>
      <c r="D38" s="29" t="s">
        <v>4267</v>
      </c>
      <c r="E38" s="31" t="s">
        <v>4096</v>
      </c>
      <c r="F38" s="19" t="s">
        <v>4359</v>
      </c>
      <c r="G38" s="19" t="s">
        <v>4553</v>
      </c>
    </row>
    <row r="39" spans="1:7" s="20" customFormat="1" ht="20.25" customHeight="1" x14ac:dyDescent="0.25">
      <c r="A39" s="27">
        <v>34</v>
      </c>
      <c r="B39" s="32" t="str">
        <f>RIGHT("a20057254", LEN("a20057254")-1)</f>
        <v>20057254</v>
      </c>
      <c r="C39" s="28" t="s">
        <v>4000</v>
      </c>
      <c r="D39" s="29" t="s">
        <v>4268</v>
      </c>
      <c r="E39" s="31" t="s">
        <v>4096</v>
      </c>
      <c r="F39" s="19" t="s">
        <v>4359</v>
      </c>
      <c r="G39" s="19" t="s">
        <v>4553</v>
      </c>
    </row>
    <row r="40" spans="1:7" s="20" customFormat="1" ht="20.25" customHeight="1" x14ac:dyDescent="0.25">
      <c r="A40" s="27">
        <v>35</v>
      </c>
      <c r="B40" s="32" t="str">
        <f>RIGHT("a20057255", LEN("a20057255")-1)</f>
        <v>20057255</v>
      </c>
      <c r="C40" s="28" t="s">
        <v>4001</v>
      </c>
      <c r="D40" s="29" t="s">
        <v>4110</v>
      </c>
      <c r="E40" s="31" t="s">
        <v>4096</v>
      </c>
      <c r="F40" s="19" t="s">
        <v>4359</v>
      </c>
      <c r="G40" s="19" t="s">
        <v>4553</v>
      </c>
    </row>
    <row r="41" spans="1:7" s="20" customFormat="1" ht="20.25" customHeight="1" x14ac:dyDescent="0.25">
      <c r="A41" s="27">
        <v>36</v>
      </c>
      <c r="B41" s="32" t="str">
        <f>RIGHT("a20057256", LEN("a20057256")-1)</f>
        <v>20057256</v>
      </c>
      <c r="C41" s="28" t="s">
        <v>4002</v>
      </c>
      <c r="D41" s="29" t="s">
        <v>4269</v>
      </c>
      <c r="E41" s="31" t="s">
        <v>4096</v>
      </c>
      <c r="F41" s="19" t="s">
        <v>4359</v>
      </c>
      <c r="G41" s="19" t="s">
        <v>4553</v>
      </c>
    </row>
    <row r="42" spans="1:7" s="20" customFormat="1" ht="20.25" customHeight="1" x14ac:dyDescent="0.25">
      <c r="A42" s="27">
        <v>37</v>
      </c>
      <c r="B42" s="32" t="str">
        <f>RIGHT("a20057257", LEN("a20057257")-1)</f>
        <v>20057257</v>
      </c>
      <c r="C42" s="28" t="s">
        <v>4003</v>
      </c>
      <c r="D42" s="29" t="s">
        <v>4270</v>
      </c>
      <c r="E42" s="31" t="s">
        <v>4096</v>
      </c>
      <c r="F42" s="19" t="s">
        <v>4359</v>
      </c>
      <c r="G42" s="19" t="s">
        <v>4553</v>
      </c>
    </row>
    <row r="43" spans="1:7" s="20" customFormat="1" ht="20.25" customHeight="1" x14ac:dyDescent="0.25">
      <c r="A43" s="27">
        <v>38</v>
      </c>
      <c r="B43" s="32" t="str">
        <f>RIGHT("a20057258", LEN("a20057258")-1)</f>
        <v>20057258</v>
      </c>
      <c r="C43" s="28" t="s">
        <v>4004</v>
      </c>
      <c r="D43" s="29" t="s">
        <v>4271</v>
      </c>
      <c r="E43" s="31" t="s">
        <v>4096</v>
      </c>
      <c r="F43" s="19" t="s">
        <v>4359</v>
      </c>
      <c r="G43" s="19" t="s">
        <v>4553</v>
      </c>
    </row>
    <row r="44" spans="1:7" s="20" customFormat="1" ht="20.25" customHeight="1" x14ac:dyDescent="0.25">
      <c r="A44" s="27">
        <v>39</v>
      </c>
      <c r="B44" s="32" t="str">
        <f>RIGHT("a20057259", LEN("a20057259")-1)</f>
        <v>20057259</v>
      </c>
      <c r="C44" s="28" t="s">
        <v>1038</v>
      </c>
      <c r="D44" s="29" t="s">
        <v>4272</v>
      </c>
      <c r="E44" s="31" t="s">
        <v>4096</v>
      </c>
      <c r="F44" s="19" t="s">
        <v>4359</v>
      </c>
      <c r="G44" s="19" t="s">
        <v>4553</v>
      </c>
    </row>
    <row r="45" spans="1:7" s="20" customFormat="1" ht="20.25" customHeight="1" x14ac:dyDescent="0.25">
      <c r="A45" s="27">
        <v>40</v>
      </c>
      <c r="B45" s="32" t="str">
        <f>RIGHT("a20057260", LEN("a20057260")-1)</f>
        <v>20057260</v>
      </c>
      <c r="C45" s="28" t="s">
        <v>4005</v>
      </c>
      <c r="D45" s="29" t="s">
        <v>4273</v>
      </c>
      <c r="E45" s="31" t="s">
        <v>4096</v>
      </c>
      <c r="F45" s="19" t="s">
        <v>4359</v>
      </c>
      <c r="G45" s="19" t="s">
        <v>4553</v>
      </c>
    </row>
    <row r="46" spans="1:7" s="20" customFormat="1" ht="20.25" customHeight="1" x14ac:dyDescent="0.25">
      <c r="A46" s="27">
        <v>41</v>
      </c>
      <c r="B46" s="32" t="str">
        <f>RIGHT("a20057262", LEN("a20057262")-1)</f>
        <v>20057262</v>
      </c>
      <c r="C46" s="28" t="s">
        <v>4006</v>
      </c>
      <c r="D46" s="29" t="s">
        <v>4274</v>
      </c>
      <c r="E46" s="31" t="s">
        <v>4096</v>
      </c>
      <c r="F46" s="19" t="s">
        <v>4359</v>
      </c>
      <c r="G46" s="19" t="s">
        <v>4553</v>
      </c>
    </row>
    <row r="47" spans="1:7" s="20" customFormat="1" ht="20.25" customHeight="1" x14ac:dyDescent="0.25">
      <c r="A47" s="27">
        <v>42</v>
      </c>
      <c r="B47" s="32" t="str">
        <f>RIGHT("a20057263", LEN("a20057263")-1)</f>
        <v>20057263</v>
      </c>
      <c r="C47" s="28" t="s">
        <v>4007</v>
      </c>
      <c r="D47" s="29" t="s">
        <v>4275</v>
      </c>
      <c r="E47" s="31" t="s">
        <v>4096</v>
      </c>
      <c r="F47" s="19" t="s">
        <v>4359</v>
      </c>
      <c r="G47" s="19" t="s">
        <v>4553</v>
      </c>
    </row>
    <row r="48" spans="1:7" s="20" customFormat="1" ht="20.25" customHeight="1" x14ac:dyDescent="0.25">
      <c r="A48" s="27">
        <v>43</v>
      </c>
      <c r="B48" s="32" t="str">
        <f>RIGHT("a20057264", LEN("a20057264")-1)</f>
        <v>20057264</v>
      </c>
      <c r="C48" s="28" t="s">
        <v>4008</v>
      </c>
      <c r="D48" s="29" t="s">
        <v>4276</v>
      </c>
      <c r="E48" s="31" t="s">
        <v>4096</v>
      </c>
      <c r="F48" s="19" t="s">
        <v>4359</v>
      </c>
      <c r="G48" s="19" t="s">
        <v>4553</v>
      </c>
    </row>
    <row r="49" spans="1:7" s="20" customFormat="1" ht="20.25" customHeight="1" x14ac:dyDescent="0.25">
      <c r="A49" s="27">
        <v>44</v>
      </c>
      <c r="B49" s="32" t="str">
        <f>RIGHT("a20057265", LEN("a20057265")-1)</f>
        <v>20057265</v>
      </c>
      <c r="C49" s="28" t="s">
        <v>4009</v>
      </c>
      <c r="D49" s="29" t="s">
        <v>4277</v>
      </c>
      <c r="E49" s="31" t="s">
        <v>4096</v>
      </c>
      <c r="F49" s="19" t="s">
        <v>4359</v>
      </c>
      <c r="G49" s="19" t="s">
        <v>4553</v>
      </c>
    </row>
    <row r="50" spans="1:7" s="20" customFormat="1" ht="20.25" customHeight="1" x14ac:dyDescent="0.25">
      <c r="A50" s="27">
        <v>45</v>
      </c>
      <c r="B50" s="32" t="str">
        <f>RIGHT("a20057266", LEN("a20057266")-1)</f>
        <v>20057266</v>
      </c>
      <c r="C50" s="28" t="s">
        <v>4010</v>
      </c>
      <c r="D50" s="29" t="s">
        <v>4278</v>
      </c>
      <c r="E50" s="31" t="s">
        <v>4096</v>
      </c>
      <c r="F50" s="19" t="s">
        <v>4359</v>
      </c>
      <c r="G50" s="19" t="s">
        <v>4553</v>
      </c>
    </row>
    <row r="51" spans="1:7" s="20" customFormat="1" ht="20.25" customHeight="1" x14ac:dyDescent="0.25">
      <c r="A51" s="27">
        <v>46</v>
      </c>
      <c r="B51" s="32" t="str">
        <f>RIGHT("a20057267", LEN("a20057267")-1)</f>
        <v>20057267</v>
      </c>
      <c r="C51" s="28" t="s">
        <v>4011</v>
      </c>
      <c r="D51" s="29" t="s">
        <v>4279</v>
      </c>
      <c r="E51" s="31" t="s">
        <v>4096</v>
      </c>
      <c r="F51" s="19" t="s">
        <v>4359</v>
      </c>
      <c r="G51" s="19" t="s">
        <v>4553</v>
      </c>
    </row>
    <row r="52" spans="1:7" s="20" customFormat="1" ht="20.25" customHeight="1" x14ac:dyDescent="0.25">
      <c r="A52" s="27">
        <v>47</v>
      </c>
      <c r="B52" s="32" t="str">
        <f>RIGHT("a20057268", LEN("a20057268")-1)</f>
        <v>20057268</v>
      </c>
      <c r="C52" s="28" t="s">
        <v>4012</v>
      </c>
      <c r="D52" s="29" t="s">
        <v>4280</v>
      </c>
      <c r="E52" s="31" t="s">
        <v>4096</v>
      </c>
      <c r="F52" s="19" t="s">
        <v>4359</v>
      </c>
      <c r="G52" s="19" t="s">
        <v>4553</v>
      </c>
    </row>
    <row r="53" spans="1:7" s="20" customFormat="1" ht="20.25" customHeight="1" x14ac:dyDescent="0.25">
      <c r="A53" s="27">
        <v>48</v>
      </c>
      <c r="B53" s="32" t="str">
        <f>RIGHT("a20057269", LEN("a20057269")-1)</f>
        <v>20057269</v>
      </c>
      <c r="C53" s="28" t="s">
        <v>4013</v>
      </c>
      <c r="D53" s="29" t="s">
        <v>4281</v>
      </c>
      <c r="E53" s="31" t="s">
        <v>4096</v>
      </c>
      <c r="F53" s="19" t="s">
        <v>4359</v>
      </c>
      <c r="G53" s="19" t="s">
        <v>4553</v>
      </c>
    </row>
    <row r="54" spans="1:7" s="20" customFormat="1" ht="20.25" customHeight="1" x14ac:dyDescent="0.25">
      <c r="A54" s="27">
        <v>49</v>
      </c>
      <c r="B54" s="32" t="str">
        <f>RIGHT("a20057270", LEN("a20057270")-1)</f>
        <v>20057270</v>
      </c>
      <c r="C54" s="28" t="s">
        <v>4014</v>
      </c>
      <c r="D54" s="29" t="s">
        <v>4239</v>
      </c>
      <c r="E54" s="31" t="s">
        <v>4096</v>
      </c>
      <c r="F54" s="19" t="s">
        <v>4359</v>
      </c>
      <c r="G54" s="19" t="s">
        <v>4553</v>
      </c>
    </row>
    <row r="55" spans="1:7" s="20" customFormat="1" ht="20.25" customHeight="1" x14ac:dyDescent="0.25">
      <c r="A55" s="27">
        <v>50</v>
      </c>
      <c r="B55" s="32" t="str">
        <f>RIGHT("a20057271", LEN("a20057271")-1)</f>
        <v>20057271</v>
      </c>
      <c r="C55" s="28" t="s">
        <v>663</v>
      </c>
      <c r="D55" s="29" t="s">
        <v>4243</v>
      </c>
      <c r="E55" s="31" t="s">
        <v>4096</v>
      </c>
      <c r="F55" s="19" t="s">
        <v>4359</v>
      </c>
      <c r="G55" s="19" t="s">
        <v>4553</v>
      </c>
    </row>
    <row r="56" spans="1:7" s="20" customFormat="1" ht="20.25" customHeight="1" x14ac:dyDescent="0.25">
      <c r="A56" s="27">
        <v>51</v>
      </c>
      <c r="B56" s="32" t="str">
        <f>RIGHT("a20057272", LEN("a20057272")-1)</f>
        <v>20057272</v>
      </c>
      <c r="C56" s="28" t="s">
        <v>2318</v>
      </c>
      <c r="D56" s="29" t="s">
        <v>4282</v>
      </c>
      <c r="E56" s="31" t="s">
        <v>4096</v>
      </c>
      <c r="F56" s="19" t="s">
        <v>4359</v>
      </c>
      <c r="G56" s="19" t="s">
        <v>4553</v>
      </c>
    </row>
    <row r="57" spans="1:7" s="20" customFormat="1" ht="20.25" customHeight="1" x14ac:dyDescent="0.25">
      <c r="A57" s="27">
        <v>52</v>
      </c>
      <c r="B57" s="32" t="str">
        <f>RIGHT("a20057273", LEN("a20057273")-1)</f>
        <v>20057273</v>
      </c>
      <c r="C57" s="28" t="s">
        <v>4015</v>
      </c>
      <c r="D57" s="29" t="s">
        <v>4283</v>
      </c>
      <c r="E57" s="31" t="s">
        <v>4096</v>
      </c>
      <c r="F57" s="19" t="s">
        <v>4359</v>
      </c>
      <c r="G57" s="19" t="s">
        <v>4553</v>
      </c>
    </row>
    <row r="58" spans="1:7" s="20" customFormat="1" ht="20.25" customHeight="1" x14ac:dyDescent="0.25">
      <c r="A58" s="27">
        <v>53</v>
      </c>
      <c r="B58" s="32" t="str">
        <f>RIGHT("a20057274", LEN("a20057274")-1)</f>
        <v>20057274</v>
      </c>
      <c r="C58" s="28" t="s">
        <v>4016</v>
      </c>
      <c r="D58" s="29" t="s">
        <v>4284</v>
      </c>
      <c r="E58" s="31" t="s">
        <v>4096</v>
      </c>
      <c r="F58" s="19" t="s">
        <v>4359</v>
      </c>
      <c r="G58" s="19" t="s">
        <v>4554</v>
      </c>
    </row>
    <row r="59" spans="1:7" s="20" customFormat="1" ht="20.25" customHeight="1" x14ac:dyDescent="0.25">
      <c r="A59" s="27">
        <v>54</v>
      </c>
      <c r="B59" s="32" t="str">
        <f>RIGHT("a20057275", LEN("a20057275")-1)</f>
        <v>20057275</v>
      </c>
      <c r="C59" s="28" t="s">
        <v>4017</v>
      </c>
      <c r="D59" s="29" t="s">
        <v>4285</v>
      </c>
      <c r="E59" s="31" t="s">
        <v>4096</v>
      </c>
      <c r="F59" s="19" t="s">
        <v>4359</v>
      </c>
      <c r="G59" s="19" t="s">
        <v>4554</v>
      </c>
    </row>
    <row r="60" spans="1:7" s="20" customFormat="1" ht="20.25" customHeight="1" x14ac:dyDescent="0.25">
      <c r="A60" s="27">
        <v>55</v>
      </c>
      <c r="B60" s="32" t="str">
        <f>RIGHT("a20057276", LEN("a20057276")-1)</f>
        <v>20057276</v>
      </c>
      <c r="C60" s="28" t="s">
        <v>4018</v>
      </c>
      <c r="D60" s="29" t="s">
        <v>4286</v>
      </c>
      <c r="E60" s="31" t="s">
        <v>4096</v>
      </c>
      <c r="F60" s="19" t="s">
        <v>4359</v>
      </c>
      <c r="G60" s="19" t="s">
        <v>4554</v>
      </c>
    </row>
    <row r="61" spans="1:7" s="20" customFormat="1" ht="20.25" customHeight="1" x14ac:dyDescent="0.25">
      <c r="A61" s="27">
        <v>56</v>
      </c>
      <c r="B61" s="32" t="str">
        <f>RIGHT("a20057277", LEN("a20057277")-1)</f>
        <v>20057277</v>
      </c>
      <c r="C61" s="28" t="s">
        <v>4019</v>
      </c>
      <c r="D61" s="29" t="s">
        <v>4287</v>
      </c>
      <c r="E61" s="31" t="s">
        <v>4096</v>
      </c>
      <c r="F61" s="19" t="s">
        <v>4359</v>
      </c>
      <c r="G61" s="19" t="s">
        <v>4554</v>
      </c>
    </row>
    <row r="62" spans="1:7" s="20" customFormat="1" ht="20.25" customHeight="1" x14ac:dyDescent="0.25">
      <c r="A62" s="27">
        <v>57</v>
      </c>
      <c r="B62" s="32" t="str">
        <f>RIGHT("a20057278", LEN("a20057278")-1)</f>
        <v>20057278</v>
      </c>
      <c r="C62" s="28" t="s">
        <v>4020</v>
      </c>
      <c r="D62" s="29" t="s">
        <v>4288</v>
      </c>
      <c r="E62" s="31" t="s">
        <v>4096</v>
      </c>
      <c r="F62" s="19" t="s">
        <v>4359</v>
      </c>
      <c r="G62" s="19" t="s">
        <v>4554</v>
      </c>
    </row>
    <row r="63" spans="1:7" s="20" customFormat="1" ht="20.25" customHeight="1" x14ac:dyDescent="0.25">
      <c r="A63" s="27">
        <v>58</v>
      </c>
      <c r="B63" s="32" t="str">
        <f>RIGHT("a20057279", LEN("a20057279")-1)</f>
        <v>20057279</v>
      </c>
      <c r="C63" s="28" t="s">
        <v>4021</v>
      </c>
      <c r="D63" s="29" t="s">
        <v>4289</v>
      </c>
      <c r="E63" s="31" t="s">
        <v>4096</v>
      </c>
      <c r="F63" s="19" t="s">
        <v>4359</v>
      </c>
      <c r="G63" s="19" t="s">
        <v>4554</v>
      </c>
    </row>
    <row r="64" spans="1:7" s="20" customFormat="1" ht="20.25" customHeight="1" x14ac:dyDescent="0.25">
      <c r="A64" s="27">
        <v>59</v>
      </c>
      <c r="B64" s="32" t="str">
        <f>RIGHT("a20057280", LEN("a20057280")-1)</f>
        <v>20057280</v>
      </c>
      <c r="C64" s="28" t="s">
        <v>1004</v>
      </c>
      <c r="D64" s="29" t="s">
        <v>4290</v>
      </c>
      <c r="E64" s="31" t="s">
        <v>4096</v>
      </c>
      <c r="F64" s="19" t="s">
        <v>4359</v>
      </c>
      <c r="G64" s="19" t="s">
        <v>4554</v>
      </c>
    </row>
    <row r="65" spans="1:7" s="20" customFormat="1" ht="20.25" customHeight="1" x14ac:dyDescent="0.25">
      <c r="A65" s="27">
        <v>60</v>
      </c>
      <c r="B65" s="32" t="str">
        <f>RIGHT("a20057281", LEN("a20057281")-1)</f>
        <v>20057281</v>
      </c>
      <c r="C65" s="28" t="s">
        <v>4022</v>
      </c>
      <c r="D65" s="29" t="s">
        <v>4291</v>
      </c>
      <c r="E65" s="31" t="s">
        <v>4096</v>
      </c>
      <c r="F65" s="19" t="s">
        <v>4359</v>
      </c>
      <c r="G65" s="19" t="s">
        <v>4554</v>
      </c>
    </row>
    <row r="66" spans="1:7" s="20" customFormat="1" ht="20.25" customHeight="1" x14ac:dyDescent="0.25">
      <c r="A66" s="27">
        <v>61</v>
      </c>
      <c r="B66" s="32" t="str">
        <f>RIGHT("a20057282", LEN("a20057282")-1)</f>
        <v>20057282</v>
      </c>
      <c r="C66" s="28" t="s">
        <v>4023</v>
      </c>
      <c r="D66" s="29" t="s">
        <v>4292</v>
      </c>
      <c r="E66" s="31" t="s">
        <v>4096</v>
      </c>
      <c r="F66" s="19" t="s">
        <v>4359</v>
      </c>
      <c r="G66" s="19" t="s">
        <v>4554</v>
      </c>
    </row>
    <row r="67" spans="1:7" s="20" customFormat="1" ht="20.25" customHeight="1" x14ac:dyDescent="0.25">
      <c r="A67" s="27">
        <v>62</v>
      </c>
      <c r="B67" s="32" t="str">
        <f>RIGHT("a20057283", LEN("a20057283")-1)</f>
        <v>20057283</v>
      </c>
      <c r="C67" s="28" t="s">
        <v>4024</v>
      </c>
      <c r="D67" s="29" t="s">
        <v>4293</v>
      </c>
      <c r="E67" s="31" t="s">
        <v>4096</v>
      </c>
      <c r="F67" s="19" t="s">
        <v>4359</v>
      </c>
      <c r="G67" s="19" t="s">
        <v>4554</v>
      </c>
    </row>
    <row r="68" spans="1:7" s="20" customFormat="1" ht="20.25" customHeight="1" x14ac:dyDescent="0.25">
      <c r="A68" s="27">
        <v>63</v>
      </c>
      <c r="B68" s="32" t="str">
        <f>RIGHT("a20057284", LEN("a20057284")-1)</f>
        <v>20057284</v>
      </c>
      <c r="C68" s="28" t="s">
        <v>4025</v>
      </c>
      <c r="D68" s="29" t="s">
        <v>4150</v>
      </c>
      <c r="E68" s="31" t="s">
        <v>4096</v>
      </c>
      <c r="F68" s="19" t="s">
        <v>4359</v>
      </c>
      <c r="G68" s="19" t="s">
        <v>4554</v>
      </c>
    </row>
    <row r="69" spans="1:7" s="20" customFormat="1" ht="20.25" customHeight="1" x14ac:dyDescent="0.25">
      <c r="A69" s="27">
        <v>64</v>
      </c>
      <c r="B69" s="32" t="str">
        <f>RIGHT("a20057285", LEN("a20057285")-1)</f>
        <v>20057285</v>
      </c>
      <c r="C69" s="28" t="s">
        <v>4026</v>
      </c>
      <c r="D69" s="29" t="s">
        <v>4294</v>
      </c>
      <c r="E69" s="31" t="s">
        <v>4096</v>
      </c>
      <c r="F69" s="19" t="s">
        <v>4359</v>
      </c>
      <c r="G69" s="19" t="s">
        <v>4554</v>
      </c>
    </row>
    <row r="70" spans="1:7" s="20" customFormat="1" ht="20.25" customHeight="1" x14ac:dyDescent="0.25">
      <c r="A70" s="27">
        <v>65</v>
      </c>
      <c r="B70" s="32" t="str">
        <f>RIGHT("a20057286", LEN("a20057286")-1)</f>
        <v>20057286</v>
      </c>
      <c r="C70" s="28" t="s">
        <v>3928</v>
      </c>
      <c r="D70" s="29" t="s">
        <v>4295</v>
      </c>
      <c r="E70" s="31" t="s">
        <v>4096</v>
      </c>
      <c r="F70" s="19" t="s">
        <v>4359</v>
      </c>
      <c r="G70" s="19" t="s">
        <v>4554</v>
      </c>
    </row>
    <row r="71" spans="1:7" s="20" customFormat="1" ht="20.25" customHeight="1" x14ac:dyDescent="0.25">
      <c r="A71" s="27">
        <v>66</v>
      </c>
      <c r="B71" s="32" t="str">
        <f>RIGHT("a20057287", LEN("a20057287")-1)</f>
        <v>20057287</v>
      </c>
      <c r="C71" s="28" t="s">
        <v>4027</v>
      </c>
      <c r="D71" s="29" t="s">
        <v>4296</v>
      </c>
      <c r="E71" s="31" t="s">
        <v>4096</v>
      </c>
      <c r="F71" s="19" t="s">
        <v>4359</v>
      </c>
      <c r="G71" s="19" t="s">
        <v>4554</v>
      </c>
    </row>
    <row r="72" spans="1:7" s="20" customFormat="1" ht="20.25" customHeight="1" x14ac:dyDescent="0.25">
      <c r="A72" s="27">
        <v>67</v>
      </c>
      <c r="B72" s="32" t="str">
        <f>RIGHT("a20057071", LEN("a20057071")-1)</f>
        <v>20057071</v>
      </c>
      <c r="C72" s="28" t="s">
        <v>4028</v>
      </c>
      <c r="D72" s="29" t="s">
        <v>4297</v>
      </c>
      <c r="E72" s="31" t="s">
        <v>4097</v>
      </c>
      <c r="F72" s="19" t="s">
        <v>4359</v>
      </c>
      <c r="G72" s="19" t="s">
        <v>4554</v>
      </c>
    </row>
    <row r="73" spans="1:7" s="20" customFormat="1" ht="20.25" customHeight="1" x14ac:dyDescent="0.25">
      <c r="A73" s="27">
        <v>68</v>
      </c>
      <c r="B73" s="32" t="str">
        <f>RIGHT("a20057072", LEN("a20057072")-1)</f>
        <v>20057072</v>
      </c>
      <c r="C73" s="28" t="s">
        <v>4029</v>
      </c>
      <c r="D73" s="29" t="s">
        <v>4298</v>
      </c>
      <c r="E73" s="31" t="s">
        <v>4097</v>
      </c>
      <c r="F73" s="19" t="s">
        <v>4359</v>
      </c>
      <c r="G73" s="19" t="s">
        <v>4554</v>
      </c>
    </row>
    <row r="74" spans="1:7" s="20" customFormat="1" ht="20.25" customHeight="1" x14ac:dyDescent="0.25">
      <c r="A74" s="27">
        <v>69</v>
      </c>
      <c r="B74" s="32" t="str">
        <f>RIGHT("a20057073", LEN("a20057073")-1)</f>
        <v>20057073</v>
      </c>
      <c r="C74" s="28" t="s">
        <v>4030</v>
      </c>
      <c r="D74" s="29" t="s">
        <v>4299</v>
      </c>
      <c r="E74" s="31" t="s">
        <v>4097</v>
      </c>
      <c r="F74" s="19" t="s">
        <v>4359</v>
      </c>
      <c r="G74" s="19" t="s">
        <v>4554</v>
      </c>
    </row>
    <row r="75" spans="1:7" s="20" customFormat="1" ht="20.25" customHeight="1" x14ac:dyDescent="0.25">
      <c r="A75" s="27">
        <v>70</v>
      </c>
      <c r="B75" s="32" t="str">
        <f>RIGHT("a20057074", LEN("a20057074")-1)</f>
        <v>20057074</v>
      </c>
      <c r="C75" s="28" t="s">
        <v>4031</v>
      </c>
      <c r="D75" s="29" t="s">
        <v>4300</v>
      </c>
      <c r="E75" s="31" t="s">
        <v>4097</v>
      </c>
      <c r="F75" s="19" t="s">
        <v>4359</v>
      </c>
      <c r="G75" s="19" t="s">
        <v>4554</v>
      </c>
    </row>
    <row r="76" spans="1:7" s="20" customFormat="1" ht="20.25" customHeight="1" x14ac:dyDescent="0.25">
      <c r="A76" s="27">
        <v>71</v>
      </c>
      <c r="B76" s="32" t="str">
        <f>RIGHT("a20057075", LEN("a20057075")-1)</f>
        <v>20057075</v>
      </c>
      <c r="C76" s="28" t="s">
        <v>4032</v>
      </c>
      <c r="D76" s="29" t="s">
        <v>4301</v>
      </c>
      <c r="E76" s="31" t="s">
        <v>4097</v>
      </c>
      <c r="F76" s="19" t="s">
        <v>4359</v>
      </c>
      <c r="G76" s="19" t="s">
        <v>4554</v>
      </c>
    </row>
    <row r="77" spans="1:7" s="20" customFormat="1" ht="20.25" customHeight="1" x14ac:dyDescent="0.25">
      <c r="A77" s="27">
        <v>72</v>
      </c>
      <c r="B77" s="32" t="str">
        <f>RIGHT("a20057076", LEN("a20057076")-1)</f>
        <v>20057076</v>
      </c>
      <c r="C77" s="28" t="s">
        <v>4033</v>
      </c>
      <c r="D77" s="29" t="s">
        <v>4302</v>
      </c>
      <c r="E77" s="31" t="s">
        <v>4097</v>
      </c>
      <c r="F77" s="19" t="s">
        <v>4359</v>
      </c>
      <c r="G77" s="19" t="s">
        <v>4554</v>
      </c>
    </row>
    <row r="78" spans="1:7" s="20" customFormat="1" ht="20.25" customHeight="1" x14ac:dyDescent="0.25">
      <c r="A78" s="27">
        <v>73</v>
      </c>
      <c r="B78" s="32" t="str">
        <f>RIGHT("a20057077", LEN("a20057077")-1)</f>
        <v>20057077</v>
      </c>
      <c r="C78" s="28" t="s">
        <v>4034</v>
      </c>
      <c r="D78" s="29" t="s">
        <v>4303</v>
      </c>
      <c r="E78" s="31" t="s">
        <v>4097</v>
      </c>
      <c r="F78" s="19" t="s">
        <v>4359</v>
      </c>
      <c r="G78" s="19" t="s">
        <v>4554</v>
      </c>
    </row>
    <row r="79" spans="1:7" s="20" customFormat="1" ht="20.25" customHeight="1" x14ac:dyDescent="0.25">
      <c r="A79" s="27">
        <v>74</v>
      </c>
      <c r="B79" s="32" t="str">
        <f>RIGHT("a20057078", LEN("a20057078")-1)</f>
        <v>20057078</v>
      </c>
      <c r="C79" s="28" t="s">
        <v>4035</v>
      </c>
      <c r="D79" s="29" t="s">
        <v>4304</v>
      </c>
      <c r="E79" s="31" t="s">
        <v>4097</v>
      </c>
      <c r="F79" s="19" t="s">
        <v>4359</v>
      </c>
      <c r="G79" s="19" t="s">
        <v>4554</v>
      </c>
    </row>
    <row r="80" spans="1:7" s="20" customFormat="1" ht="20.25" customHeight="1" x14ac:dyDescent="0.25">
      <c r="A80" s="27">
        <v>75</v>
      </c>
      <c r="B80" s="32" t="str">
        <f>RIGHT("a20057079", LEN("a20057079")-1)</f>
        <v>20057079</v>
      </c>
      <c r="C80" s="28" t="s">
        <v>4036</v>
      </c>
      <c r="D80" s="29" t="s">
        <v>4305</v>
      </c>
      <c r="E80" s="31" t="s">
        <v>4097</v>
      </c>
      <c r="F80" s="19" t="s">
        <v>4359</v>
      </c>
      <c r="G80" s="19" t="s">
        <v>4554</v>
      </c>
    </row>
    <row r="81" spans="1:7" s="20" customFormat="1" ht="20.25" customHeight="1" x14ac:dyDescent="0.25">
      <c r="A81" s="27">
        <v>76</v>
      </c>
      <c r="B81" s="32" t="str">
        <f>RIGHT("a20057080", LEN("a20057080")-1)</f>
        <v>20057080</v>
      </c>
      <c r="C81" s="28" t="s">
        <v>4037</v>
      </c>
      <c r="D81" s="29" t="s">
        <v>4306</v>
      </c>
      <c r="E81" s="31" t="s">
        <v>4097</v>
      </c>
      <c r="F81" s="19" t="s">
        <v>4359</v>
      </c>
      <c r="G81" s="19" t="s">
        <v>4554</v>
      </c>
    </row>
    <row r="82" spans="1:7" s="20" customFormat="1" ht="20.25" customHeight="1" x14ac:dyDescent="0.25">
      <c r="A82" s="27">
        <v>77</v>
      </c>
      <c r="B82" s="32" t="str">
        <f>RIGHT("a20057081", LEN("a20057081")-1)</f>
        <v>20057081</v>
      </c>
      <c r="C82" s="28" t="s">
        <v>4038</v>
      </c>
      <c r="D82" s="29" t="s">
        <v>4307</v>
      </c>
      <c r="E82" s="31" t="s">
        <v>4097</v>
      </c>
      <c r="F82" s="19" t="s">
        <v>4359</v>
      </c>
      <c r="G82" s="19" t="s">
        <v>4554</v>
      </c>
    </row>
    <row r="83" spans="1:7" s="20" customFormat="1" ht="20.25" customHeight="1" x14ac:dyDescent="0.25">
      <c r="A83" s="27">
        <v>78</v>
      </c>
      <c r="B83" s="32" t="str">
        <f>RIGHT("a20057082", LEN("a20057082")-1)</f>
        <v>20057082</v>
      </c>
      <c r="C83" s="28" t="s">
        <v>4039</v>
      </c>
      <c r="D83" s="29" t="s">
        <v>4308</v>
      </c>
      <c r="E83" s="31" t="s">
        <v>4097</v>
      </c>
      <c r="F83" s="19" t="s">
        <v>4359</v>
      </c>
      <c r="G83" s="19" t="s">
        <v>4554</v>
      </c>
    </row>
    <row r="84" spans="1:7" s="20" customFormat="1" ht="20.25" customHeight="1" x14ac:dyDescent="0.25">
      <c r="A84" s="27">
        <v>79</v>
      </c>
      <c r="B84" s="32" t="str">
        <f>RIGHT("a20057083", LEN("a20057083")-1)</f>
        <v>20057083</v>
      </c>
      <c r="C84" s="28" t="s">
        <v>4040</v>
      </c>
      <c r="D84" s="29" t="s">
        <v>4309</v>
      </c>
      <c r="E84" s="31" t="s">
        <v>4097</v>
      </c>
      <c r="F84" s="19" t="s">
        <v>4359</v>
      </c>
      <c r="G84" s="19" t="s">
        <v>4555</v>
      </c>
    </row>
    <row r="85" spans="1:7" s="20" customFormat="1" ht="20.25" customHeight="1" x14ac:dyDescent="0.25">
      <c r="A85" s="27">
        <v>80</v>
      </c>
      <c r="B85" s="32" t="str">
        <f>RIGHT("a20057084", LEN("a20057084")-1)</f>
        <v>20057084</v>
      </c>
      <c r="C85" s="28" t="s">
        <v>4041</v>
      </c>
      <c r="D85" s="29" t="s">
        <v>4310</v>
      </c>
      <c r="E85" s="31" t="s">
        <v>4097</v>
      </c>
      <c r="F85" s="19" t="s">
        <v>4359</v>
      </c>
      <c r="G85" s="19" t="s">
        <v>4555</v>
      </c>
    </row>
    <row r="86" spans="1:7" s="20" customFormat="1" ht="20.25" customHeight="1" x14ac:dyDescent="0.25">
      <c r="A86" s="27">
        <v>81</v>
      </c>
      <c r="B86" s="32" t="str">
        <f>RIGHT("a20057085", LEN("a20057085")-1)</f>
        <v>20057085</v>
      </c>
      <c r="C86" s="28" t="s">
        <v>4042</v>
      </c>
      <c r="D86" s="29" t="s">
        <v>4311</v>
      </c>
      <c r="E86" s="31" t="s">
        <v>4097</v>
      </c>
      <c r="F86" s="19" t="s">
        <v>4359</v>
      </c>
      <c r="G86" s="19" t="s">
        <v>4555</v>
      </c>
    </row>
    <row r="87" spans="1:7" s="20" customFormat="1" ht="20.25" customHeight="1" x14ac:dyDescent="0.25">
      <c r="A87" s="27">
        <v>82</v>
      </c>
      <c r="B87" s="32" t="str">
        <f>RIGHT("a20057086", LEN("a20057086")-1)</f>
        <v>20057086</v>
      </c>
      <c r="C87" s="28" t="s">
        <v>4043</v>
      </c>
      <c r="D87" s="29" t="s">
        <v>4312</v>
      </c>
      <c r="E87" s="31" t="s">
        <v>4097</v>
      </c>
      <c r="F87" s="19" t="s">
        <v>4359</v>
      </c>
      <c r="G87" s="19" t="s">
        <v>4555</v>
      </c>
    </row>
    <row r="88" spans="1:7" s="20" customFormat="1" ht="20.25" customHeight="1" x14ac:dyDescent="0.25">
      <c r="A88" s="27">
        <v>83</v>
      </c>
      <c r="B88" s="32" t="str">
        <f>RIGHT("a20057087", LEN("a20057087")-1)</f>
        <v>20057087</v>
      </c>
      <c r="C88" s="28" t="s">
        <v>4044</v>
      </c>
      <c r="D88" s="29" t="s">
        <v>4313</v>
      </c>
      <c r="E88" s="31" t="s">
        <v>4097</v>
      </c>
      <c r="F88" s="19" t="s">
        <v>4359</v>
      </c>
      <c r="G88" s="19" t="s">
        <v>4555</v>
      </c>
    </row>
    <row r="89" spans="1:7" s="20" customFormat="1" ht="20.25" customHeight="1" x14ac:dyDescent="0.25">
      <c r="A89" s="27">
        <v>84</v>
      </c>
      <c r="B89" s="32" t="str">
        <f>RIGHT("a20057088", LEN("a20057088")-1)</f>
        <v>20057088</v>
      </c>
      <c r="C89" s="28" t="s">
        <v>4045</v>
      </c>
      <c r="D89" s="29" t="s">
        <v>4314</v>
      </c>
      <c r="E89" s="31" t="s">
        <v>4097</v>
      </c>
      <c r="F89" s="19" t="s">
        <v>4359</v>
      </c>
      <c r="G89" s="19" t="s">
        <v>4555</v>
      </c>
    </row>
    <row r="90" spans="1:7" s="20" customFormat="1" ht="20.25" customHeight="1" x14ac:dyDescent="0.25">
      <c r="A90" s="27">
        <v>85</v>
      </c>
      <c r="B90" s="32" t="str">
        <f>RIGHT("a20057089", LEN("a20057089")-1)</f>
        <v>20057089</v>
      </c>
      <c r="C90" s="28" t="s">
        <v>4046</v>
      </c>
      <c r="D90" s="29" t="s">
        <v>4315</v>
      </c>
      <c r="E90" s="31" t="s">
        <v>4097</v>
      </c>
      <c r="F90" s="19" t="s">
        <v>4359</v>
      </c>
      <c r="G90" s="19" t="s">
        <v>4555</v>
      </c>
    </row>
    <row r="91" spans="1:7" s="20" customFormat="1" ht="20.25" customHeight="1" x14ac:dyDescent="0.25">
      <c r="A91" s="27">
        <v>86</v>
      </c>
      <c r="B91" s="32" t="str">
        <f>RIGHT("a20057090", LEN("a20057090")-1)</f>
        <v>20057090</v>
      </c>
      <c r="C91" s="28" t="s">
        <v>4047</v>
      </c>
      <c r="D91" s="29" t="s">
        <v>4316</v>
      </c>
      <c r="E91" s="31" t="s">
        <v>4097</v>
      </c>
      <c r="F91" s="19" t="s">
        <v>4359</v>
      </c>
      <c r="G91" s="19" t="s">
        <v>4555</v>
      </c>
    </row>
    <row r="92" spans="1:7" s="20" customFormat="1" ht="20.25" customHeight="1" x14ac:dyDescent="0.25">
      <c r="A92" s="27">
        <v>87</v>
      </c>
      <c r="B92" s="32" t="str">
        <f>RIGHT("a20057091", LEN("a20057091")-1)</f>
        <v>20057091</v>
      </c>
      <c r="C92" s="28" t="s">
        <v>4048</v>
      </c>
      <c r="D92" s="29" t="s">
        <v>4317</v>
      </c>
      <c r="E92" s="31" t="s">
        <v>4097</v>
      </c>
      <c r="F92" s="19" t="s">
        <v>4359</v>
      </c>
      <c r="G92" s="19" t="s">
        <v>4555</v>
      </c>
    </row>
    <row r="93" spans="1:7" s="20" customFormat="1" ht="20.25" customHeight="1" x14ac:dyDescent="0.25">
      <c r="A93" s="27">
        <v>88</v>
      </c>
      <c r="B93" s="32" t="str">
        <f>RIGHT("a20057092", LEN("a20057092")-1)</f>
        <v>20057092</v>
      </c>
      <c r="C93" s="28" t="s">
        <v>4049</v>
      </c>
      <c r="D93" s="29" t="s">
        <v>4318</v>
      </c>
      <c r="E93" s="31" t="s">
        <v>4097</v>
      </c>
      <c r="F93" s="19" t="s">
        <v>4359</v>
      </c>
      <c r="G93" s="19" t="s">
        <v>4555</v>
      </c>
    </row>
    <row r="94" spans="1:7" s="20" customFormat="1" ht="20.25" customHeight="1" x14ac:dyDescent="0.25">
      <c r="A94" s="27">
        <v>89</v>
      </c>
      <c r="B94" s="32" t="str">
        <f>RIGHT("a20057093", LEN("a20057093")-1)</f>
        <v>20057093</v>
      </c>
      <c r="C94" s="28" t="s">
        <v>4050</v>
      </c>
      <c r="D94" s="29" t="s">
        <v>4319</v>
      </c>
      <c r="E94" s="31" t="s">
        <v>4097</v>
      </c>
      <c r="F94" s="19" t="s">
        <v>4359</v>
      </c>
      <c r="G94" s="19" t="s">
        <v>4555</v>
      </c>
    </row>
    <row r="95" spans="1:7" s="20" customFormat="1" ht="20.25" customHeight="1" x14ac:dyDescent="0.25">
      <c r="A95" s="27">
        <v>90</v>
      </c>
      <c r="B95" s="32" t="str">
        <f>RIGHT("a20057094", LEN("a20057094")-1)</f>
        <v>20057094</v>
      </c>
      <c r="C95" s="28" t="s">
        <v>4051</v>
      </c>
      <c r="D95" s="29" t="s">
        <v>4320</v>
      </c>
      <c r="E95" s="31" t="s">
        <v>4097</v>
      </c>
      <c r="F95" s="19" t="s">
        <v>4359</v>
      </c>
      <c r="G95" s="19" t="s">
        <v>4555</v>
      </c>
    </row>
    <row r="96" spans="1:7" s="20" customFormat="1" ht="20.25" customHeight="1" x14ac:dyDescent="0.25">
      <c r="A96" s="27">
        <v>91</v>
      </c>
      <c r="B96" s="32" t="str">
        <f>RIGHT("a20057095", LEN("a20057095")-1)</f>
        <v>20057095</v>
      </c>
      <c r="C96" s="28" t="s">
        <v>2706</v>
      </c>
      <c r="D96" s="29" t="s">
        <v>4321</v>
      </c>
      <c r="E96" s="31" t="s">
        <v>4097</v>
      </c>
      <c r="F96" s="19" t="s">
        <v>4359</v>
      </c>
      <c r="G96" s="19" t="s">
        <v>4555</v>
      </c>
    </row>
    <row r="97" spans="1:7" s="20" customFormat="1" ht="20.25" customHeight="1" x14ac:dyDescent="0.25">
      <c r="A97" s="27">
        <v>92</v>
      </c>
      <c r="B97" s="32" t="str">
        <f>RIGHT("a20057096", LEN("a20057096")-1)</f>
        <v>20057096</v>
      </c>
      <c r="C97" s="28" t="s">
        <v>4052</v>
      </c>
      <c r="D97" s="29" t="s">
        <v>4322</v>
      </c>
      <c r="E97" s="31" t="s">
        <v>4097</v>
      </c>
      <c r="F97" s="19" t="s">
        <v>4359</v>
      </c>
      <c r="G97" s="19" t="s">
        <v>4555</v>
      </c>
    </row>
    <row r="98" spans="1:7" s="20" customFormat="1" ht="20.25" customHeight="1" x14ac:dyDescent="0.25">
      <c r="A98" s="27">
        <v>93</v>
      </c>
      <c r="B98" s="32" t="str">
        <f>RIGHT("a20057097", LEN("a20057097")-1)</f>
        <v>20057097</v>
      </c>
      <c r="C98" s="28" t="s">
        <v>4053</v>
      </c>
      <c r="D98" s="29" t="s">
        <v>4323</v>
      </c>
      <c r="E98" s="31" t="s">
        <v>4097</v>
      </c>
      <c r="F98" s="19" t="s">
        <v>4359</v>
      </c>
      <c r="G98" s="19" t="s">
        <v>4555</v>
      </c>
    </row>
    <row r="99" spans="1:7" s="20" customFormat="1" ht="20.25" customHeight="1" x14ac:dyDescent="0.25">
      <c r="A99" s="27">
        <v>94</v>
      </c>
      <c r="B99" s="32" t="str">
        <f>RIGHT("a20057098", LEN("a20057098")-1)</f>
        <v>20057098</v>
      </c>
      <c r="C99" s="28" t="s">
        <v>2423</v>
      </c>
      <c r="D99" s="29" t="s">
        <v>4324</v>
      </c>
      <c r="E99" s="31" t="s">
        <v>4097</v>
      </c>
      <c r="F99" s="19" t="s">
        <v>4359</v>
      </c>
      <c r="G99" s="19" t="s">
        <v>4555</v>
      </c>
    </row>
    <row r="100" spans="1:7" s="20" customFormat="1" ht="20.25" customHeight="1" x14ac:dyDescent="0.25">
      <c r="A100" s="27">
        <v>95</v>
      </c>
      <c r="B100" s="32" t="str">
        <f>RIGHT("a20057099", LEN("a20057099")-1)</f>
        <v>20057099</v>
      </c>
      <c r="C100" s="28" t="s">
        <v>1877</v>
      </c>
      <c r="D100" s="29" t="s">
        <v>4325</v>
      </c>
      <c r="E100" s="31" t="s">
        <v>4097</v>
      </c>
      <c r="F100" s="19" t="s">
        <v>4359</v>
      </c>
      <c r="G100" s="19" t="s">
        <v>4555</v>
      </c>
    </row>
    <row r="101" spans="1:7" s="20" customFormat="1" ht="20.25" customHeight="1" x14ac:dyDescent="0.25">
      <c r="A101" s="27">
        <v>96</v>
      </c>
      <c r="B101" s="32" t="str">
        <f>RIGHT("a20057100", LEN("a20057100")-1)</f>
        <v>20057100</v>
      </c>
      <c r="C101" s="28" t="s">
        <v>4054</v>
      </c>
      <c r="D101" s="29" t="s">
        <v>4326</v>
      </c>
      <c r="E101" s="31" t="s">
        <v>4097</v>
      </c>
      <c r="F101" s="19" t="s">
        <v>4359</v>
      </c>
      <c r="G101" s="19" t="s">
        <v>4555</v>
      </c>
    </row>
    <row r="102" spans="1:7" s="20" customFormat="1" ht="20.25" customHeight="1" x14ac:dyDescent="0.25">
      <c r="A102" s="27">
        <v>97</v>
      </c>
      <c r="B102" s="32" t="str">
        <f>RIGHT("a20057101", LEN("a20057101")-1)</f>
        <v>20057101</v>
      </c>
      <c r="C102" s="28" t="s">
        <v>4055</v>
      </c>
      <c r="D102" s="29" t="s">
        <v>4153</v>
      </c>
      <c r="E102" s="31" t="s">
        <v>4097</v>
      </c>
      <c r="F102" s="19" t="s">
        <v>4359</v>
      </c>
      <c r="G102" s="19" t="s">
        <v>4555</v>
      </c>
    </row>
    <row r="103" spans="1:7" s="20" customFormat="1" ht="20.25" customHeight="1" x14ac:dyDescent="0.25">
      <c r="A103" s="27">
        <v>98</v>
      </c>
      <c r="B103" s="32" t="str">
        <f>RIGHT("a20057102", LEN("a20057102")-1)</f>
        <v>20057102</v>
      </c>
      <c r="C103" s="28" t="s">
        <v>4056</v>
      </c>
      <c r="D103" s="29" t="s">
        <v>4327</v>
      </c>
      <c r="E103" s="31" t="s">
        <v>4097</v>
      </c>
      <c r="F103" s="19" t="s">
        <v>4359</v>
      </c>
      <c r="G103" s="19" t="s">
        <v>4555</v>
      </c>
    </row>
    <row r="104" spans="1:7" s="20" customFormat="1" ht="20.25" customHeight="1" x14ac:dyDescent="0.25">
      <c r="A104" s="27">
        <v>99</v>
      </c>
      <c r="B104" s="32" t="str">
        <f>RIGHT("a20057103", LEN("a20057103")-1)</f>
        <v>20057103</v>
      </c>
      <c r="C104" s="28" t="s">
        <v>4057</v>
      </c>
      <c r="D104" s="29" t="s">
        <v>4328</v>
      </c>
      <c r="E104" s="31" t="s">
        <v>4097</v>
      </c>
      <c r="F104" s="19" t="s">
        <v>4359</v>
      </c>
      <c r="G104" s="19" t="s">
        <v>4555</v>
      </c>
    </row>
    <row r="105" spans="1:7" s="20" customFormat="1" ht="20.25" customHeight="1" x14ac:dyDescent="0.25">
      <c r="A105" s="27">
        <v>100</v>
      </c>
      <c r="B105" s="32" t="str">
        <f>RIGHT("a20057104", LEN("a20057104")-1)</f>
        <v>20057104</v>
      </c>
      <c r="C105" s="28" t="s">
        <v>4058</v>
      </c>
      <c r="D105" s="29" t="s">
        <v>4329</v>
      </c>
      <c r="E105" s="31" t="s">
        <v>4097</v>
      </c>
      <c r="F105" s="19" t="s">
        <v>4359</v>
      </c>
      <c r="G105" s="19" t="s">
        <v>4555</v>
      </c>
    </row>
    <row r="106" spans="1:7" s="20" customFormat="1" ht="20.25" customHeight="1" x14ac:dyDescent="0.25">
      <c r="A106" s="27">
        <v>101</v>
      </c>
      <c r="B106" s="32" t="str">
        <f>RIGHT("a20057288", LEN("a20057288")-1)</f>
        <v>20057288</v>
      </c>
      <c r="C106" s="28" t="s">
        <v>4059</v>
      </c>
      <c r="D106" s="29" t="s">
        <v>4330</v>
      </c>
      <c r="E106" s="31" t="s">
        <v>4098</v>
      </c>
      <c r="F106" s="19" t="s">
        <v>4359</v>
      </c>
      <c r="G106" s="19" t="s">
        <v>4555</v>
      </c>
    </row>
    <row r="107" spans="1:7" s="20" customFormat="1" ht="20.25" customHeight="1" x14ac:dyDescent="0.25">
      <c r="A107" s="27">
        <v>102</v>
      </c>
      <c r="B107" s="32" t="str">
        <f>RIGHT("a20057289", LEN("a20057289")-1)</f>
        <v>20057289</v>
      </c>
      <c r="C107" s="28" t="s">
        <v>4060</v>
      </c>
      <c r="D107" s="29" t="s">
        <v>4331</v>
      </c>
      <c r="E107" s="31" t="s">
        <v>4098</v>
      </c>
      <c r="F107" s="19" t="s">
        <v>4359</v>
      </c>
      <c r="G107" s="19" t="s">
        <v>4555</v>
      </c>
    </row>
    <row r="108" spans="1:7" s="20" customFormat="1" ht="20.25" customHeight="1" x14ac:dyDescent="0.25">
      <c r="A108" s="27">
        <v>103</v>
      </c>
      <c r="B108" s="32" t="str">
        <f>RIGHT("a20057290", LEN("a20057290")-1)</f>
        <v>20057290</v>
      </c>
      <c r="C108" s="28" t="s">
        <v>4061</v>
      </c>
      <c r="D108" s="29" t="s">
        <v>4332</v>
      </c>
      <c r="E108" s="31" t="s">
        <v>4098</v>
      </c>
      <c r="F108" s="19" t="s">
        <v>4359</v>
      </c>
      <c r="G108" s="19" t="s">
        <v>4555</v>
      </c>
    </row>
    <row r="109" spans="1:7" s="20" customFormat="1" ht="20.25" customHeight="1" x14ac:dyDescent="0.25">
      <c r="A109" s="27">
        <v>104</v>
      </c>
      <c r="B109" s="32" t="str">
        <f>RIGHT("a20057291", LEN("a20057291")-1)</f>
        <v>20057291</v>
      </c>
      <c r="C109" s="28" t="s">
        <v>4062</v>
      </c>
      <c r="D109" s="29" t="s">
        <v>4333</v>
      </c>
      <c r="E109" s="31" t="s">
        <v>4098</v>
      </c>
      <c r="F109" s="19" t="s">
        <v>4359</v>
      </c>
      <c r="G109" s="19" t="s">
        <v>4555</v>
      </c>
    </row>
    <row r="110" spans="1:7" s="20" customFormat="1" ht="20.25" customHeight="1" x14ac:dyDescent="0.25">
      <c r="A110" s="27">
        <v>105</v>
      </c>
      <c r="B110" s="32" t="str">
        <f>RIGHT("a20057292", LEN("a20057292")-1)</f>
        <v>20057292</v>
      </c>
      <c r="C110" s="28" t="s">
        <v>4063</v>
      </c>
      <c r="D110" s="29" t="s">
        <v>4334</v>
      </c>
      <c r="E110" s="31" t="s">
        <v>4098</v>
      </c>
      <c r="F110" s="19" t="s">
        <v>4359</v>
      </c>
      <c r="G110" s="19" t="s">
        <v>4556</v>
      </c>
    </row>
    <row r="111" spans="1:7" s="20" customFormat="1" ht="20.25" customHeight="1" x14ac:dyDescent="0.25">
      <c r="A111" s="27">
        <v>106</v>
      </c>
      <c r="B111" s="32" t="str">
        <f>RIGHT("a20057293", LEN("a20057293")-1)</f>
        <v>20057293</v>
      </c>
      <c r="C111" s="28" t="s">
        <v>4064</v>
      </c>
      <c r="D111" s="29" t="s">
        <v>4335</v>
      </c>
      <c r="E111" s="31" t="s">
        <v>4098</v>
      </c>
      <c r="F111" s="19" t="s">
        <v>4359</v>
      </c>
      <c r="G111" s="19" t="s">
        <v>4556</v>
      </c>
    </row>
    <row r="112" spans="1:7" s="20" customFormat="1" ht="20.25" customHeight="1" x14ac:dyDescent="0.25">
      <c r="A112" s="27">
        <v>107</v>
      </c>
      <c r="B112" s="32" t="str">
        <f>RIGHT("a20057294", LEN("a20057294")-1)</f>
        <v>20057294</v>
      </c>
      <c r="C112" s="28" t="s">
        <v>4065</v>
      </c>
      <c r="D112" s="29" t="s">
        <v>4336</v>
      </c>
      <c r="E112" s="31" t="s">
        <v>4098</v>
      </c>
      <c r="F112" s="19" t="s">
        <v>4359</v>
      </c>
      <c r="G112" s="19" t="s">
        <v>4556</v>
      </c>
    </row>
    <row r="113" spans="1:7" s="20" customFormat="1" ht="20.25" customHeight="1" x14ac:dyDescent="0.25">
      <c r="A113" s="27">
        <v>108</v>
      </c>
      <c r="B113" s="32" t="str">
        <f>RIGHT("a20057295", LEN("a20057295")-1)</f>
        <v>20057295</v>
      </c>
      <c r="C113" s="28" t="s">
        <v>4066</v>
      </c>
      <c r="D113" s="29" t="s">
        <v>4337</v>
      </c>
      <c r="E113" s="31" t="s">
        <v>4098</v>
      </c>
      <c r="F113" s="19" t="s">
        <v>4359</v>
      </c>
      <c r="G113" s="19" t="s">
        <v>4556</v>
      </c>
    </row>
    <row r="114" spans="1:7" s="20" customFormat="1" ht="20.25" customHeight="1" x14ac:dyDescent="0.25">
      <c r="A114" s="27">
        <v>109</v>
      </c>
      <c r="B114" s="32" t="str">
        <f>RIGHT("a20057296", LEN("a20057296")-1)</f>
        <v>20057296</v>
      </c>
      <c r="C114" s="28" t="s">
        <v>4067</v>
      </c>
      <c r="D114" s="29" t="s">
        <v>4338</v>
      </c>
      <c r="E114" s="31" t="s">
        <v>4098</v>
      </c>
      <c r="F114" s="19" t="s">
        <v>4359</v>
      </c>
      <c r="G114" s="19" t="s">
        <v>4556</v>
      </c>
    </row>
    <row r="115" spans="1:7" s="20" customFormat="1" ht="20.25" customHeight="1" x14ac:dyDescent="0.25">
      <c r="A115" s="27">
        <v>110</v>
      </c>
      <c r="B115" s="32" t="str">
        <f>RIGHT("a20057297", LEN("a20057297")-1)</f>
        <v>20057297</v>
      </c>
      <c r="C115" s="28" t="s">
        <v>4068</v>
      </c>
      <c r="D115" s="29" t="s">
        <v>4339</v>
      </c>
      <c r="E115" s="31" t="s">
        <v>4098</v>
      </c>
      <c r="F115" s="19" t="s">
        <v>4359</v>
      </c>
      <c r="G115" s="19" t="s">
        <v>4556</v>
      </c>
    </row>
    <row r="116" spans="1:7" s="20" customFormat="1" ht="20.25" customHeight="1" x14ac:dyDescent="0.25">
      <c r="A116" s="27">
        <v>111</v>
      </c>
      <c r="B116" s="32" t="str">
        <f>RIGHT("a20057298", LEN("a20057298")-1)</f>
        <v>20057298</v>
      </c>
      <c r="C116" s="28" t="s">
        <v>1146</v>
      </c>
      <c r="D116" s="29" t="s">
        <v>4340</v>
      </c>
      <c r="E116" s="31" t="s">
        <v>4098</v>
      </c>
      <c r="F116" s="19" t="s">
        <v>4359</v>
      </c>
      <c r="G116" s="19" t="s">
        <v>4556</v>
      </c>
    </row>
    <row r="117" spans="1:7" s="20" customFormat="1" ht="20.25" customHeight="1" x14ac:dyDescent="0.25">
      <c r="A117" s="27">
        <v>112</v>
      </c>
      <c r="B117" s="32" t="str">
        <f>RIGHT("a20057299", LEN("a20057299")-1)</f>
        <v>20057299</v>
      </c>
      <c r="C117" s="28" t="s">
        <v>4069</v>
      </c>
      <c r="D117" s="29" t="s">
        <v>4341</v>
      </c>
      <c r="E117" s="31" t="s">
        <v>4098</v>
      </c>
      <c r="F117" s="19" t="s">
        <v>4359</v>
      </c>
      <c r="G117" s="19" t="s">
        <v>4556</v>
      </c>
    </row>
    <row r="118" spans="1:7" s="20" customFormat="1" ht="20.25" customHeight="1" x14ac:dyDescent="0.25">
      <c r="A118" s="27">
        <v>113</v>
      </c>
      <c r="B118" s="32" t="str">
        <f>RIGHT("a20057301", LEN("a20057301")-1)</f>
        <v>20057301</v>
      </c>
      <c r="C118" s="28" t="s">
        <v>4070</v>
      </c>
      <c r="D118" s="29" t="s">
        <v>4342</v>
      </c>
      <c r="E118" s="31" t="s">
        <v>4098</v>
      </c>
      <c r="F118" s="19" t="s">
        <v>4359</v>
      </c>
      <c r="G118" s="19" t="s">
        <v>4556</v>
      </c>
    </row>
    <row r="119" spans="1:7" s="20" customFormat="1" ht="20.25" customHeight="1" x14ac:dyDescent="0.25">
      <c r="A119" s="27">
        <v>114</v>
      </c>
      <c r="B119" s="32" t="str">
        <f>RIGHT("a20057302", LEN("a20057302")-1)</f>
        <v>20057302</v>
      </c>
      <c r="C119" s="28" t="s">
        <v>4071</v>
      </c>
      <c r="D119" s="29" t="s">
        <v>4343</v>
      </c>
      <c r="E119" s="31" t="s">
        <v>4098</v>
      </c>
      <c r="F119" s="19" t="s">
        <v>4359</v>
      </c>
      <c r="G119" s="19" t="s">
        <v>4556</v>
      </c>
    </row>
    <row r="120" spans="1:7" s="20" customFormat="1" ht="20.25" customHeight="1" x14ac:dyDescent="0.25">
      <c r="A120" s="27">
        <v>115</v>
      </c>
      <c r="B120" s="32" t="str">
        <f>RIGHT("a20057303", LEN("a20057303")-1)</f>
        <v>20057303</v>
      </c>
      <c r="C120" s="28" t="s">
        <v>4072</v>
      </c>
      <c r="D120" s="29" t="s">
        <v>4344</v>
      </c>
      <c r="E120" s="31" t="s">
        <v>4098</v>
      </c>
      <c r="F120" s="19" t="s">
        <v>4359</v>
      </c>
      <c r="G120" s="19" t="s">
        <v>4556</v>
      </c>
    </row>
    <row r="121" spans="1:7" s="20" customFormat="1" ht="20.25" customHeight="1" x14ac:dyDescent="0.25">
      <c r="A121" s="27">
        <v>116</v>
      </c>
      <c r="B121" s="32" t="str">
        <f>RIGHT("a20057304", LEN("a20057304")-1)</f>
        <v>20057304</v>
      </c>
      <c r="C121" s="28" t="s">
        <v>4073</v>
      </c>
      <c r="D121" s="29" t="s">
        <v>4345</v>
      </c>
      <c r="E121" s="31" t="s">
        <v>4098</v>
      </c>
      <c r="F121" s="19" t="s">
        <v>4359</v>
      </c>
      <c r="G121" s="19" t="s">
        <v>4556</v>
      </c>
    </row>
    <row r="122" spans="1:7" s="20" customFormat="1" ht="20.25" customHeight="1" x14ac:dyDescent="0.25">
      <c r="A122" s="27">
        <v>117</v>
      </c>
      <c r="B122" s="32" t="str">
        <f>RIGHT("a20057305", LEN("a20057305")-1)</f>
        <v>20057305</v>
      </c>
      <c r="C122" s="28" t="s">
        <v>4074</v>
      </c>
      <c r="D122" s="29" t="s">
        <v>4346</v>
      </c>
      <c r="E122" s="31" t="s">
        <v>4098</v>
      </c>
      <c r="F122" s="19" t="s">
        <v>4359</v>
      </c>
      <c r="G122" s="19" t="s">
        <v>4556</v>
      </c>
    </row>
    <row r="123" spans="1:7" s="20" customFormat="1" ht="20.25" customHeight="1" x14ac:dyDescent="0.25">
      <c r="A123" s="27">
        <v>118</v>
      </c>
      <c r="B123" s="32" t="str">
        <f>RIGHT("a20057306", LEN("a20057306")-1)</f>
        <v>20057306</v>
      </c>
      <c r="C123" s="28" t="s">
        <v>4075</v>
      </c>
      <c r="D123" s="29" t="s">
        <v>4173</v>
      </c>
      <c r="E123" s="31" t="s">
        <v>4098</v>
      </c>
      <c r="F123" s="19" t="s">
        <v>4359</v>
      </c>
      <c r="G123" s="19" t="s">
        <v>4556</v>
      </c>
    </row>
    <row r="124" spans="1:7" s="20" customFormat="1" ht="20.25" customHeight="1" x14ac:dyDescent="0.25">
      <c r="A124" s="27">
        <v>119</v>
      </c>
      <c r="B124" s="32" t="str">
        <f>RIGHT("a20057307", LEN("a20057307")-1)</f>
        <v>20057307</v>
      </c>
      <c r="C124" s="28" t="s">
        <v>4076</v>
      </c>
      <c r="D124" s="29" t="s">
        <v>4347</v>
      </c>
      <c r="E124" s="31" t="s">
        <v>4098</v>
      </c>
      <c r="F124" s="19" t="s">
        <v>4359</v>
      </c>
      <c r="G124" s="19" t="s">
        <v>4556</v>
      </c>
    </row>
    <row r="125" spans="1:7" s="20" customFormat="1" ht="20.25" customHeight="1" x14ac:dyDescent="0.25">
      <c r="A125" s="27">
        <v>120</v>
      </c>
      <c r="B125" s="32" t="str">
        <f>RIGHT("a20057308", LEN("a20057308")-1)</f>
        <v>20057308</v>
      </c>
      <c r="C125" s="28" t="s">
        <v>4077</v>
      </c>
      <c r="D125" s="29" t="s">
        <v>4348</v>
      </c>
      <c r="E125" s="31" t="s">
        <v>4098</v>
      </c>
      <c r="F125" s="19" t="s">
        <v>4359</v>
      </c>
      <c r="G125" s="19" t="s">
        <v>4556</v>
      </c>
    </row>
    <row r="126" spans="1:7" s="20" customFormat="1" ht="20.25" customHeight="1" x14ac:dyDescent="0.25">
      <c r="A126" s="27">
        <v>121</v>
      </c>
      <c r="B126" s="32" t="str">
        <f>RIGHT("a20057309", LEN("a20057309")-1)</f>
        <v>20057309</v>
      </c>
      <c r="C126" s="28" t="s">
        <v>4078</v>
      </c>
      <c r="D126" s="29" t="s">
        <v>4243</v>
      </c>
      <c r="E126" s="31" t="s">
        <v>4098</v>
      </c>
      <c r="F126" s="19" t="s">
        <v>4359</v>
      </c>
      <c r="G126" s="19" t="s">
        <v>4556</v>
      </c>
    </row>
    <row r="127" spans="1:7" s="20" customFormat="1" ht="20.25" customHeight="1" x14ac:dyDescent="0.25">
      <c r="A127" s="27">
        <v>122</v>
      </c>
      <c r="B127" s="32" t="str">
        <f>RIGHT("a20057310", LEN("a20057310")-1)</f>
        <v>20057310</v>
      </c>
      <c r="C127" s="28" t="s">
        <v>754</v>
      </c>
      <c r="D127" s="29" t="s">
        <v>4349</v>
      </c>
      <c r="E127" s="31" t="s">
        <v>4098</v>
      </c>
      <c r="F127" s="19" t="s">
        <v>4359</v>
      </c>
      <c r="G127" s="19" t="s">
        <v>4556</v>
      </c>
    </row>
    <row r="128" spans="1:7" s="20" customFormat="1" ht="20.25" customHeight="1" x14ac:dyDescent="0.25">
      <c r="A128" s="27">
        <v>123</v>
      </c>
      <c r="B128" s="32" t="str">
        <f>RIGHT("a20057311", LEN("a20057311")-1)</f>
        <v>20057311</v>
      </c>
      <c r="C128" s="28" t="s">
        <v>4079</v>
      </c>
      <c r="D128" s="29" t="s">
        <v>4350</v>
      </c>
      <c r="E128" s="31" t="s">
        <v>4098</v>
      </c>
      <c r="F128" s="19" t="s">
        <v>4359</v>
      </c>
      <c r="G128" s="19" t="s">
        <v>4556</v>
      </c>
    </row>
    <row r="129" spans="1:7" s="20" customFormat="1" ht="20.25" customHeight="1" x14ac:dyDescent="0.25">
      <c r="A129" s="27">
        <v>124</v>
      </c>
      <c r="B129" s="32" t="str">
        <f>RIGHT("a20057312", LEN("a20057312")-1)</f>
        <v>20057312</v>
      </c>
      <c r="C129" s="28" t="s">
        <v>4080</v>
      </c>
      <c r="D129" s="29" t="s">
        <v>4351</v>
      </c>
      <c r="E129" s="31" t="s">
        <v>4098</v>
      </c>
      <c r="F129" s="19" t="s">
        <v>4359</v>
      </c>
      <c r="G129" s="19" t="s">
        <v>4556</v>
      </c>
    </row>
    <row r="130" spans="1:7" s="20" customFormat="1" ht="20.25" customHeight="1" x14ac:dyDescent="0.25">
      <c r="A130" s="27">
        <v>125</v>
      </c>
      <c r="B130" s="32" t="str">
        <f>RIGHT("a20057313", LEN("a20057313")-1)</f>
        <v>20057313</v>
      </c>
      <c r="C130" s="28" t="s">
        <v>4081</v>
      </c>
      <c r="D130" s="29" t="s">
        <v>4352</v>
      </c>
      <c r="E130" s="31" t="s">
        <v>4098</v>
      </c>
      <c r="F130" s="19" t="s">
        <v>4359</v>
      </c>
      <c r="G130" s="19" t="s">
        <v>4556</v>
      </c>
    </row>
    <row r="131" spans="1:7" s="20" customFormat="1" ht="20.25" customHeight="1" x14ac:dyDescent="0.25">
      <c r="A131" s="27">
        <v>126</v>
      </c>
      <c r="B131" s="32" t="str">
        <f>RIGHT("a20057314", LEN("a20057314")-1)</f>
        <v>20057314</v>
      </c>
      <c r="C131" s="28" t="s">
        <v>4082</v>
      </c>
      <c r="D131" s="29" t="s">
        <v>4353</v>
      </c>
      <c r="E131" s="31" t="s">
        <v>4098</v>
      </c>
      <c r="F131" s="19" t="s">
        <v>4359</v>
      </c>
      <c r="G131" s="19" t="s">
        <v>4556</v>
      </c>
    </row>
    <row r="132" spans="1:7" s="20" customFormat="1" ht="20.25" customHeight="1" x14ac:dyDescent="0.25">
      <c r="A132" s="27">
        <v>127</v>
      </c>
      <c r="B132" s="32" t="str">
        <f>RIGHT("a20057315", LEN("a20057315")-1)</f>
        <v>20057315</v>
      </c>
      <c r="C132" s="28" t="s">
        <v>4083</v>
      </c>
      <c r="D132" s="29" t="s">
        <v>4354</v>
      </c>
      <c r="E132" s="31" t="s">
        <v>4098</v>
      </c>
      <c r="F132" s="19" t="s">
        <v>4359</v>
      </c>
      <c r="G132" s="19" t="s">
        <v>4556</v>
      </c>
    </row>
    <row r="133" spans="1:7" s="20" customFormat="1" ht="20.25" customHeight="1" x14ac:dyDescent="0.25">
      <c r="A133" s="27">
        <v>128</v>
      </c>
      <c r="B133" s="32" t="str">
        <f>RIGHT("a20057316", LEN("a20057316")-1)</f>
        <v>20057316</v>
      </c>
      <c r="C133" s="28" t="s">
        <v>4084</v>
      </c>
      <c r="D133" s="29" t="s">
        <v>4355</v>
      </c>
      <c r="E133" s="31" t="s">
        <v>4098</v>
      </c>
      <c r="F133" s="19" t="s">
        <v>4359</v>
      </c>
      <c r="G133" s="19" t="s">
        <v>4556</v>
      </c>
    </row>
    <row r="134" spans="1:7" s="20" customFormat="1" ht="20.25" customHeight="1" x14ac:dyDescent="0.25">
      <c r="A134" s="27">
        <v>129</v>
      </c>
      <c r="B134" s="32" t="str">
        <f>RIGHT("a20057317", LEN("a20057317")-1)</f>
        <v>20057317</v>
      </c>
      <c r="C134" s="28" t="s">
        <v>4085</v>
      </c>
      <c r="D134" s="29" t="s">
        <v>4356</v>
      </c>
      <c r="E134" s="31" t="s">
        <v>4098</v>
      </c>
      <c r="F134" s="19" t="s">
        <v>4359</v>
      </c>
      <c r="G134" s="19" t="s">
        <v>4556</v>
      </c>
    </row>
    <row r="135" spans="1:7" s="20" customFormat="1" ht="20.25" customHeight="1" x14ac:dyDescent="0.25">
      <c r="A135" s="27">
        <v>130</v>
      </c>
      <c r="B135" s="32" t="str">
        <f>RIGHT("a20057318", LEN("a20057318")-1)</f>
        <v>20057318</v>
      </c>
      <c r="C135" s="28" t="s">
        <v>3019</v>
      </c>
      <c r="D135" s="29" t="s">
        <v>4357</v>
      </c>
      <c r="E135" s="31" t="s">
        <v>4098</v>
      </c>
      <c r="F135" s="19" t="s">
        <v>4359</v>
      </c>
      <c r="G135" s="19" t="s">
        <v>4556</v>
      </c>
    </row>
    <row r="137" spans="1:7" ht="18.75" customHeight="1" x14ac:dyDescent="0.25">
      <c r="A137" s="22" t="s">
        <v>4558</v>
      </c>
      <c r="B137" s="2"/>
    </row>
  </sheetData>
  <autoFilter ref="A5:N135"/>
  <mergeCells count="3">
    <mergeCell ref="A3:G3"/>
    <mergeCell ref="A4:G4"/>
    <mergeCell ref="F1:G1"/>
  </mergeCells>
  <pageMargins left="0.7" right="0.7" top="0.75" bottom="0.75" header="0.3" footer="0.3"/>
  <pageSetup paperSize="9" scale="64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zoomScaleNormal="100" workbookViewId="0">
      <selection activeCell="A4" sqref="A4:G4"/>
    </sheetView>
  </sheetViews>
  <sheetFormatPr defaultRowHeight="12.75" x14ac:dyDescent="0.2"/>
  <cols>
    <col min="1" max="1" width="9.140625" style="1"/>
    <col min="2" max="2" width="13.85546875" style="11" customWidth="1"/>
    <col min="3" max="3" width="24.42578125" style="26" customWidth="1"/>
    <col min="4" max="4" width="20.28515625" style="2" customWidth="1"/>
    <col min="5" max="5" width="35.140625" style="2" customWidth="1"/>
    <col min="6" max="6" width="18" style="2" customWidth="1"/>
    <col min="7" max="7" width="11.5703125" style="1" customWidth="1"/>
    <col min="8" max="16384" width="9.140625" style="1"/>
  </cols>
  <sheetData>
    <row r="1" spans="1:14" customFormat="1" ht="16.5" customHeight="1" x14ac:dyDescent="0.3">
      <c r="A1" s="13" t="s">
        <v>3847</v>
      </c>
      <c r="B1" s="14"/>
      <c r="C1" s="25"/>
      <c r="D1" s="14"/>
      <c r="E1" s="14"/>
      <c r="F1" s="50" t="s">
        <v>4602</v>
      </c>
      <c r="G1" s="50"/>
      <c r="H1" s="14"/>
      <c r="I1" s="14"/>
      <c r="J1" s="14"/>
      <c r="K1" s="14"/>
      <c r="L1" s="14"/>
    </row>
    <row r="2" spans="1:14" customFormat="1" ht="16.5" customHeight="1" x14ac:dyDescent="0.25">
      <c r="A2" s="16" t="s">
        <v>3848</v>
      </c>
      <c r="B2" s="14"/>
      <c r="C2" s="25"/>
      <c r="D2" s="14"/>
      <c r="E2" s="14"/>
      <c r="F2" s="15"/>
      <c r="G2" s="14"/>
      <c r="H2" s="14"/>
      <c r="I2" s="14"/>
      <c r="J2" s="14"/>
      <c r="K2" s="14"/>
      <c r="L2" s="14"/>
    </row>
    <row r="3" spans="1:14" customFormat="1" ht="43.5" customHeight="1" x14ac:dyDescent="0.3">
      <c r="A3" s="48" t="s">
        <v>4551</v>
      </c>
      <c r="B3" s="48"/>
      <c r="C3" s="48"/>
      <c r="D3" s="48"/>
      <c r="E3" s="48"/>
      <c r="F3" s="48"/>
      <c r="G3" s="48"/>
      <c r="H3" s="17"/>
      <c r="I3" s="17"/>
      <c r="J3" s="17"/>
      <c r="K3" s="17"/>
      <c r="L3" s="17"/>
      <c r="M3" s="17"/>
      <c r="N3" s="17"/>
    </row>
    <row r="4" spans="1:14" customFormat="1" ht="23.25" customHeight="1" x14ac:dyDescent="0.3">
      <c r="A4" s="49" t="s">
        <v>4605</v>
      </c>
      <c r="B4" s="49"/>
      <c r="C4" s="49"/>
      <c r="D4" s="49"/>
      <c r="E4" s="49"/>
      <c r="F4" s="49"/>
      <c r="G4" s="49"/>
      <c r="H4" s="18"/>
      <c r="I4" s="18"/>
      <c r="J4" s="18"/>
      <c r="K4" s="18"/>
      <c r="L4" s="18"/>
      <c r="M4" s="17"/>
      <c r="N4" s="17"/>
    </row>
    <row r="5" spans="1:14" ht="45" customHeight="1" x14ac:dyDescent="0.2">
      <c r="A5" s="23" t="s">
        <v>0</v>
      </c>
      <c r="B5" s="24" t="s">
        <v>3213</v>
      </c>
      <c r="C5" s="30" t="s">
        <v>3214</v>
      </c>
      <c r="D5" s="24" t="s">
        <v>4358</v>
      </c>
      <c r="E5" s="23" t="s">
        <v>3215</v>
      </c>
      <c r="F5" s="23" t="s">
        <v>4571</v>
      </c>
      <c r="G5" s="23" t="s">
        <v>3849</v>
      </c>
    </row>
    <row r="6" spans="1:14" s="20" customFormat="1" ht="20.25" customHeight="1" x14ac:dyDescent="0.25">
      <c r="A6" s="27">
        <v>1</v>
      </c>
      <c r="B6" s="34" t="str">
        <f>RIGHT("a21057128", LEN("a21057128")-1)</f>
        <v>21057128</v>
      </c>
      <c r="C6" s="31" t="s">
        <v>4360</v>
      </c>
      <c r="D6" s="33">
        <v>35966</v>
      </c>
      <c r="E6" s="31" t="s">
        <v>4543</v>
      </c>
      <c r="F6" s="19" t="s">
        <v>4598</v>
      </c>
      <c r="G6" s="21" t="s">
        <v>4552</v>
      </c>
    </row>
    <row r="7" spans="1:14" s="20" customFormat="1" ht="20.25" customHeight="1" x14ac:dyDescent="0.25">
      <c r="A7" s="27">
        <v>2</v>
      </c>
      <c r="B7" s="34" t="str">
        <f>RIGHT("a21057129", LEN("a21057129")-1)</f>
        <v>21057129</v>
      </c>
      <c r="C7" s="31" t="s">
        <v>4361</v>
      </c>
      <c r="D7" s="33">
        <v>30155</v>
      </c>
      <c r="E7" s="31" t="s">
        <v>4543</v>
      </c>
      <c r="F7" s="19" t="s">
        <v>4598</v>
      </c>
      <c r="G7" s="21" t="s">
        <v>4552</v>
      </c>
    </row>
    <row r="8" spans="1:14" s="20" customFormat="1" ht="20.25" customHeight="1" x14ac:dyDescent="0.25">
      <c r="A8" s="27">
        <v>3</v>
      </c>
      <c r="B8" s="34" t="str">
        <f>RIGHT("a21057130", LEN("a21057130")-1)</f>
        <v>21057130</v>
      </c>
      <c r="C8" s="31" t="s">
        <v>4362</v>
      </c>
      <c r="D8" s="33">
        <v>34757</v>
      </c>
      <c r="E8" s="31" t="s">
        <v>4543</v>
      </c>
      <c r="F8" s="19" t="s">
        <v>4598</v>
      </c>
      <c r="G8" s="21" t="s">
        <v>4552</v>
      </c>
    </row>
    <row r="9" spans="1:14" s="20" customFormat="1" ht="20.25" customHeight="1" x14ac:dyDescent="0.25">
      <c r="A9" s="27">
        <v>4</v>
      </c>
      <c r="B9" s="34" t="str">
        <f>RIGHT("a21057131", LEN("a21057131")-1)</f>
        <v>21057131</v>
      </c>
      <c r="C9" s="31" t="s">
        <v>4363</v>
      </c>
      <c r="D9" s="33">
        <v>34806</v>
      </c>
      <c r="E9" s="31" t="s">
        <v>4543</v>
      </c>
      <c r="F9" s="19" t="s">
        <v>4598</v>
      </c>
      <c r="G9" s="21" t="s">
        <v>4552</v>
      </c>
    </row>
    <row r="10" spans="1:14" s="20" customFormat="1" ht="20.25" customHeight="1" x14ac:dyDescent="0.25">
      <c r="A10" s="27">
        <v>5</v>
      </c>
      <c r="B10" s="34" t="str">
        <f>RIGHT("a21057132", LEN("a21057132")-1)</f>
        <v>21057132</v>
      </c>
      <c r="C10" s="31" t="s">
        <v>4364</v>
      </c>
      <c r="D10" s="33">
        <v>29557</v>
      </c>
      <c r="E10" s="31" t="s">
        <v>4543</v>
      </c>
      <c r="F10" s="19" t="s">
        <v>4598</v>
      </c>
      <c r="G10" s="21" t="s">
        <v>4552</v>
      </c>
    </row>
    <row r="11" spans="1:14" s="20" customFormat="1" ht="20.25" customHeight="1" x14ac:dyDescent="0.25">
      <c r="A11" s="27">
        <v>6</v>
      </c>
      <c r="B11" s="34" t="str">
        <f>RIGHT("a21057116", LEN("a21057116")-1)</f>
        <v>21057116</v>
      </c>
      <c r="C11" s="31" t="s">
        <v>1452</v>
      </c>
      <c r="D11" s="33">
        <v>35035</v>
      </c>
      <c r="E11" s="31" t="s">
        <v>4544</v>
      </c>
      <c r="F11" s="19" t="s">
        <v>4598</v>
      </c>
      <c r="G11" s="21" t="s">
        <v>4552</v>
      </c>
    </row>
    <row r="12" spans="1:14" s="20" customFormat="1" ht="20.25" customHeight="1" x14ac:dyDescent="0.25">
      <c r="A12" s="27">
        <v>7</v>
      </c>
      <c r="B12" s="34" t="str">
        <f>RIGHT("a21057117", LEN("a21057117")-1)</f>
        <v>21057117</v>
      </c>
      <c r="C12" s="31" t="s">
        <v>4365</v>
      </c>
      <c r="D12" s="33">
        <v>32431</v>
      </c>
      <c r="E12" s="31" t="s">
        <v>4544</v>
      </c>
      <c r="F12" s="19" t="s">
        <v>4598</v>
      </c>
      <c r="G12" s="21" t="s">
        <v>4552</v>
      </c>
    </row>
    <row r="13" spans="1:14" s="20" customFormat="1" ht="20.25" customHeight="1" x14ac:dyDescent="0.25">
      <c r="A13" s="27">
        <v>8</v>
      </c>
      <c r="B13" s="34" t="str">
        <f>RIGHT("a21057118", LEN("a21057118")-1)</f>
        <v>21057118</v>
      </c>
      <c r="C13" s="31" t="s">
        <v>4366</v>
      </c>
      <c r="D13" s="33">
        <v>35983</v>
      </c>
      <c r="E13" s="31" t="s">
        <v>4544</v>
      </c>
      <c r="F13" s="19" t="s">
        <v>4598</v>
      </c>
      <c r="G13" s="21" t="s">
        <v>4552</v>
      </c>
    </row>
    <row r="14" spans="1:14" s="20" customFormat="1" ht="20.25" customHeight="1" x14ac:dyDescent="0.25">
      <c r="A14" s="27">
        <v>9</v>
      </c>
      <c r="B14" s="34" t="str">
        <f>RIGHT("a21057119", LEN("a21057119")-1)</f>
        <v>21057119</v>
      </c>
      <c r="C14" s="31" t="s">
        <v>4367</v>
      </c>
      <c r="D14" s="33">
        <v>36021</v>
      </c>
      <c r="E14" s="31" t="s">
        <v>4544</v>
      </c>
      <c r="F14" s="19" t="s">
        <v>4598</v>
      </c>
      <c r="G14" s="21" t="s">
        <v>4552</v>
      </c>
    </row>
    <row r="15" spans="1:14" s="20" customFormat="1" ht="20.25" customHeight="1" x14ac:dyDescent="0.25">
      <c r="A15" s="27">
        <v>10</v>
      </c>
      <c r="B15" s="34" t="str">
        <f>RIGHT("a21057120", LEN("a21057120")-1)</f>
        <v>21057120</v>
      </c>
      <c r="C15" s="31" t="s">
        <v>4368</v>
      </c>
      <c r="D15" s="33">
        <v>34538</v>
      </c>
      <c r="E15" s="31" t="s">
        <v>4544</v>
      </c>
      <c r="F15" s="19" t="s">
        <v>4598</v>
      </c>
      <c r="G15" s="21" t="s">
        <v>4552</v>
      </c>
    </row>
    <row r="16" spans="1:14" s="20" customFormat="1" ht="20.25" customHeight="1" x14ac:dyDescent="0.25">
      <c r="A16" s="27">
        <v>11</v>
      </c>
      <c r="B16" s="34" t="str">
        <f>RIGHT("a21057121", LEN("a21057121")-1)</f>
        <v>21057121</v>
      </c>
      <c r="C16" s="31" t="s">
        <v>4369</v>
      </c>
      <c r="D16" s="33">
        <v>32113</v>
      </c>
      <c r="E16" s="31" t="s">
        <v>4544</v>
      </c>
      <c r="F16" s="19" t="s">
        <v>4598</v>
      </c>
      <c r="G16" s="21" t="s">
        <v>4552</v>
      </c>
    </row>
    <row r="17" spans="1:7" s="20" customFormat="1" ht="20.25" customHeight="1" x14ac:dyDescent="0.25">
      <c r="A17" s="27">
        <v>12</v>
      </c>
      <c r="B17" s="34" t="str">
        <f>RIGHT("a21057122", LEN("a21057122")-1)</f>
        <v>21057122</v>
      </c>
      <c r="C17" s="31" t="s">
        <v>663</v>
      </c>
      <c r="D17" s="33">
        <v>33804</v>
      </c>
      <c r="E17" s="31" t="s">
        <v>4544</v>
      </c>
      <c r="F17" s="19" t="s">
        <v>4598</v>
      </c>
      <c r="G17" s="21" t="s">
        <v>4552</v>
      </c>
    </row>
    <row r="18" spans="1:7" s="20" customFormat="1" ht="20.25" customHeight="1" x14ac:dyDescent="0.25">
      <c r="A18" s="27">
        <v>13</v>
      </c>
      <c r="B18" s="34" t="str">
        <f>RIGHT("a21057123", LEN("a21057123")-1)</f>
        <v>21057123</v>
      </c>
      <c r="C18" s="31" t="s">
        <v>4370</v>
      </c>
      <c r="D18" s="33">
        <v>29229</v>
      </c>
      <c r="E18" s="31" t="s">
        <v>4544</v>
      </c>
      <c r="F18" s="19" t="s">
        <v>4598</v>
      </c>
      <c r="G18" s="21" t="s">
        <v>4552</v>
      </c>
    </row>
    <row r="19" spans="1:7" s="20" customFormat="1" ht="20.25" customHeight="1" x14ac:dyDescent="0.25">
      <c r="A19" s="27">
        <v>14</v>
      </c>
      <c r="B19" s="34" t="str">
        <f>RIGHT("a21057124", LEN("a21057124")-1)</f>
        <v>21057124</v>
      </c>
      <c r="C19" s="31" t="s">
        <v>4371</v>
      </c>
      <c r="D19" s="33">
        <v>35663</v>
      </c>
      <c r="E19" s="31" t="s">
        <v>4544</v>
      </c>
      <c r="F19" s="19" t="s">
        <v>4598</v>
      </c>
      <c r="G19" s="21" t="s">
        <v>4552</v>
      </c>
    </row>
    <row r="20" spans="1:7" s="20" customFormat="1" ht="20.25" customHeight="1" x14ac:dyDescent="0.25">
      <c r="A20" s="27">
        <v>15</v>
      </c>
      <c r="B20" s="34" t="str">
        <f>RIGHT("a21057125", LEN("a21057125")-1)</f>
        <v>21057125</v>
      </c>
      <c r="C20" s="31" t="s">
        <v>4372</v>
      </c>
      <c r="D20" s="33">
        <v>32847</v>
      </c>
      <c r="E20" s="31" t="s">
        <v>4544</v>
      </c>
      <c r="F20" s="19" t="s">
        <v>4598</v>
      </c>
      <c r="G20" s="21" t="s">
        <v>4552</v>
      </c>
    </row>
    <row r="21" spans="1:7" s="20" customFormat="1" ht="20.25" customHeight="1" x14ac:dyDescent="0.25">
      <c r="A21" s="27">
        <v>16</v>
      </c>
      <c r="B21" s="34" t="str">
        <f>RIGHT("a21057115", LEN("a21057115")-1)</f>
        <v>21057115</v>
      </c>
      <c r="C21" s="31" t="s">
        <v>4373</v>
      </c>
      <c r="D21" s="33">
        <v>36212</v>
      </c>
      <c r="E21" s="31" t="s">
        <v>4544</v>
      </c>
      <c r="F21" s="19" t="s">
        <v>4598</v>
      </c>
      <c r="G21" s="21" t="s">
        <v>4552</v>
      </c>
    </row>
    <row r="22" spans="1:7" s="20" customFormat="1" ht="20.25" customHeight="1" x14ac:dyDescent="0.25">
      <c r="A22" s="27">
        <v>17</v>
      </c>
      <c r="B22" s="34" t="str">
        <f>RIGHT("a21057126", LEN("a21057126")-1)</f>
        <v>21057126</v>
      </c>
      <c r="C22" s="31" t="s">
        <v>4374</v>
      </c>
      <c r="D22" s="33">
        <v>29723</v>
      </c>
      <c r="E22" s="31" t="s">
        <v>4544</v>
      </c>
      <c r="F22" s="19" t="s">
        <v>4598</v>
      </c>
      <c r="G22" s="21" t="s">
        <v>4552</v>
      </c>
    </row>
    <row r="23" spans="1:7" s="20" customFormat="1" ht="20.25" customHeight="1" x14ac:dyDescent="0.25">
      <c r="A23" s="27">
        <v>18</v>
      </c>
      <c r="B23" s="34" t="str">
        <f>RIGHT("a21057127", LEN("a21057127")-1)</f>
        <v>21057127</v>
      </c>
      <c r="C23" s="31" t="s">
        <v>4375</v>
      </c>
      <c r="D23" s="33">
        <v>36035</v>
      </c>
      <c r="E23" s="31" t="s">
        <v>4544</v>
      </c>
      <c r="F23" s="19" t="s">
        <v>4598</v>
      </c>
      <c r="G23" s="21" t="s">
        <v>4552</v>
      </c>
    </row>
    <row r="24" spans="1:7" s="20" customFormat="1" ht="20.25" customHeight="1" x14ac:dyDescent="0.25">
      <c r="A24" s="27">
        <v>19</v>
      </c>
      <c r="B24" s="34" t="str">
        <f>RIGHT("a21057001", LEN("a21057001")-1)</f>
        <v>21057001</v>
      </c>
      <c r="C24" s="31" t="s">
        <v>4376</v>
      </c>
      <c r="D24" s="33">
        <v>36046</v>
      </c>
      <c r="E24" s="31" t="s">
        <v>4545</v>
      </c>
      <c r="F24" s="19" t="s">
        <v>4598</v>
      </c>
      <c r="G24" s="21" t="s">
        <v>4552</v>
      </c>
    </row>
    <row r="25" spans="1:7" s="20" customFormat="1" ht="20.25" customHeight="1" x14ac:dyDescent="0.25">
      <c r="A25" s="27">
        <v>20</v>
      </c>
      <c r="B25" s="34" t="str">
        <f>RIGHT("a21057002", LEN("a21057002")-1)</f>
        <v>21057002</v>
      </c>
      <c r="C25" s="31" t="s">
        <v>4377</v>
      </c>
      <c r="D25" s="33">
        <v>30290</v>
      </c>
      <c r="E25" s="31" t="s">
        <v>4545</v>
      </c>
      <c r="F25" s="19" t="s">
        <v>4598</v>
      </c>
      <c r="G25" s="21" t="s">
        <v>4552</v>
      </c>
    </row>
    <row r="26" spans="1:7" s="20" customFormat="1" ht="20.25" customHeight="1" x14ac:dyDescent="0.25">
      <c r="A26" s="27">
        <v>21</v>
      </c>
      <c r="B26" s="34" t="str">
        <f>RIGHT("a21057003", LEN("a21057003")-1)</f>
        <v>21057003</v>
      </c>
      <c r="C26" s="31" t="s">
        <v>4378</v>
      </c>
      <c r="D26" s="33">
        <v>34732</v>
      </c>
      <c r="E26" s="31" t="s">
        <v>4545</v>
      </c>
      <c r="F26" s="19" t="s">
        <v>4598</v>
      </c>
      <c r="G26" s="21" t="s">
        <v>4552</v>
      </c>
    </row>
    <row r="27" spans="1:7" s="20" customFormat="1" ht="20.25" customHeight="1" x14ac:dyDescent="0.25">
      <c r="A27" s="27">
        <v>22</v>
      </c>
      <c r="B27" s="34" t="str">
        <f>RIGHT("a21057004", LEN("a21057004")-1)</f>
        <v>21057004</v>
      </c>
      <c r="C27" s="31" t="s">
        <v>4379</v>
      </c>
      <c r="D27" s="33">
        <v>36069</v>
      </c>
      <c r="E27" s="31" t="s">
        <v>4545</v>
      </c>
      <c r="F27" s="19" t="s">
        <v>4598</v>
      </c>
      <c r="G27" s="21" t="s">
        <v>4552</v>
      </c>
    </row>
    <row r="28" spans="1:7" s="20" customFormat="1" ht="20.25" customHeight="1" x14ac:dyDescent="0.25">
      <c r="A28" s="27">
        <v>23</v>
      </c>
      <c r="B28" s="34" t="str">
        <f>RIGHT("a21057107", LEN("a21057107")-1)</f>
        <v>21057107</v>
      </c>
      <c r="C28" s="31" t="s">
        <v>4380</v>
      </c>
      <c r="D28" s="33">
        <v>35422</v>
      </c>
      <c r="E28" s="31" t="s">
        <v>4546</v>
      </c>
      <c r="F28" s="19" t="s">
        <v>4598</v>
      </c>
      <c r="G28" s="21" t="s">
        <v>4552</v>
      </c>
    </row>
    <row r="29" spans="1:7" s="20" customFormat="1" ht="20.25" customHeight="1" x14ac:dyDescent="0.25">
      <c r="A29" s="27">
        <v>24</v>
      </c>
      <c r="B29" s="34" t="str">
        <f>RIGHT("a21057108", LEN("a21057108")-1)</f>
        <v>21057108</v>
      </c>
      <c r="C29" s="31" t="s">
        <v>4381</v>
      </c>
      <c r="D29" s="33">
        <v>29874</v>
      </c>
      <c r="E29" s="31" t="s">
        <v>4546</v>
      </c>
      <c r="F29" s="19" t="s">
        <v>4598</v>
      </c>
      <c r="G29" s="21" t="s">
        <v>4552</v>
      </c>
    </row>
    <row r="30" spans="1:7" s="20" customFormat="1" ht="20.25" customHeight="1" x14ac:dyDescent="0.25">
      <c r="A30" s="27">
        <v>25</v>
      </c>
      <c r="B30" s="34" t="str">
        <f>RIGHT("a21057106", LEN("a21057106")-1)</f>
        <v>21057106</v>
      </c>
      <c r="C30" s="31" t="s">
        <v>2822</v>
      </c>
      <c r="D30" s="33">
        <v>36155</v>
      </c>
      <c r="E30" s="31" t="s">
        <v>4546</v>
      </c>
      <c r="F30" s="19" t="s">
        <v>4598</v>
      </c>
      <c r="G30" s="21" t="s">
        <v>4552</v>
      </c>
    </row>
    <row r="31" spans="1:7" s="20" customFormat="1" ht="20.25" customHeight="1" x14ac:dyDescent="0.25">
      <c r="A31" s="27">
        <v>26</v>
      </c>
      <c r="B31" s="34" t="str">
        <f>RIGHT("a21057109", LEN("a21057109")-1)</f>
        <v>21057109</v>
      </c>
      <c r="C31" s="31" t="s">
        <v>4382</v>
      </c>
      <c r="D31" s="33">
        <v>31977</v>
      </c>
      <c r="E31" s="31" t="s">
        <v>4546</v>
      </c>
      <c r="F31" s="19" t="s">
        <v>4598</v>
      </c>
      <c r="G31" s="21" t="s">
        <v>4552</v>
      </c>
    </row>
    <row r="32" spans="1:7" s="20" customFormat="1" ht="20.25" customHeight="1" x14ac:dyDescent="0.25">
      <c r="A32" s="27">
        <v>27</v>
      </c>
      <c r="B32" s="34" t="str">
        <f>RIGHT("a21057110", LEN("a21057110")-1)</f>
        <v>21057110</v>
      </c>
      <c r="C32" s="31" t="s">
        <v>4383</v>
      </c>
      <c r="D32" s="33">
        <v>30073</v>
      </c>
      <c r="E32" s="31" t="s">
        <v>4546</v>
      </c>
      <c r="F32" s="19" t="s">
        <v>4598</v>
      </c>
      <c r="G32" s="21" t="s">
        <v>4553</v>
      </c>
    </row>
    <row r="33" spans="1:7" s="20" customFormat="1" ht="20.25" customHeight="1" x14ac:dyDescent="0.25">
      <c r="A33" s="27">
        <v>28</v>
      </c>
      <c r="B33" s="34" t="str">
        <f>RIGHT("a21057111", LEN("a21057111")-1)</f>
        <v>21057111</v>
      </c>
      <c r="C33" s="31" t="s">
        <v>4384</v>
      </c>
      <c r="D33" s="33">
        <v>35667</v>
      </c>
      <c r="E33" s="31" t="s">
        <v>4546</v>
      </c>
      <c r="F33" s="19" t="s">
        <v>4598</v>
      </c>
      <c r="G33" s="21" t="s">
        <v>4553</v>
      </c>
    </row>
    <row r="34" spans="1:7" s="20" customFormat="1" ht="20.25" customHeight="1" x14ac:dyDescent="0.25">
      <c r="A34" s="27">
        <v>29</v>
      </c>
      <c r="B34" s="34" t="str">
        <f>RIGHT("a21057112", LEN("a21057112")-1)</f>
        <v>21057112</v>
      </c>
      <c r="C34" s="31" t="s">
        <v>4385</v>
      </c>
      <c r="D34" s="33">
        <v>36141</v>
      </c>
      <c r="E34" s="31" t="s">
        <v>4546</v>
      </c>
      <c r="F34" s="19" t="s">
        <v>4598</v>
      </c>
      <c r="G34" s="21" t="s">
        <v>4553</v>
      </c>
    </row>
    <row r="35" spans="1:7" s="20" customFormat="1" ht="20.25" customHeight="1" x14ac:dyDescent="0.25">
      <c r="A35" s="27">
        <v>30</v>
      </c>
      <c r="B35" s="34" t="str">
        <f>RIGHT("a21057113", LEN("a21057113")-1)</f>
        <v>21057113</v>
      </c>
      <c r="C35" s="31" t="s">
        <v>4386</v>
      </c>
      <c r="D35" s="33">
        <v>34642</v>
      </c>
      <c r="E35" s="31" t="s">
        <v>4546</v>
      </c>
      <c r="F35" s="19" t="s">
        <v>4598</v>
      </c>
      <c r="G35" s="21" t="s">
        <v>4553</v>
      </c>
    </row>
    <row r="36" spans="1:7" s="20" customFormat="1" ht="20.25" customHeight="1" x14ac:dyDescent="0.25">
      <c r="A36" s="27">
        <v>31</v>
      </c>
      <c r="B36" s="34" t="str">
        <f>RIGHT("a21057114", LEN("a21057114")-1)</f>
        <v>21057114</v>
      </c>
      <c r="C36" s="31" t="s">
        <v>4387</v>
      </c>
      <c r="D36" s="33">
        <v>32503</v>
      </c>
      <c r="E36" s="31" t="s">
        <v>4546</v>
      </c>
      <c r="F36" s="19" t="s">
        <v>4598</v>
      </c>
      <c r="G36" s="21" t="s">
        <v>4553</v>
      </c>
    </row>
    <row r="37" spans="1:7" s="20" customFormat="1" ht="20.25" customHeight="1" x14ac:dyDescent="0.25">
      <c r="A37" s="27">
        <v>32</v>
      </c>
      <c r="B37" s="34" t="str">
        <f>RIGHT("a21057005", LEN("a21057005")-1)</f>
        <v>21057005</v>
      </c>
      <c r="C37" s="31" t="s">
        <v>4388</v>
      </c>
      <c r="D37" s="33">
        <v>35299</v>
      </c>
      <c r="E37" s="31" t="s">
        <v>4547</v>
      </c>
      <c r="F37" s="19" t="s">
        <v>4598</v>
      </c>
      <c r="G37" s="21" t="s">
        <v>4553</v>
      </c>
    </row>
    <row r="38" spans="1:7" s="20" customFormat="1" ht="20.25" customHeight="1" x14ac:dyDescent="0.25">
      <c r="A38" s="27">
        <v>33</v>
      </c>
      <c r="B38" s="34" t="str">
        <f>RIGHT("a21057006", LEN("a21057006")-1)</f>
        <v>21057006</v>
      </c>
      <c r="C38" s="31" t="s">
        <v>3104</v>
      </c>
      <c r="D38" s="33">
        <v>33101</v>
      </c>
      <c r="E38" s="31" t="s">
        <v>4547</v>
      </c>
      <c r="F38" s="19" t="s">
        <v>4598</v>
      </c>
      <c r="G38" s="21" t="s">
        <v>4553</v>
      </c>
    </row>
    <row r="39" spans="1:7" s="20" customFormat="1" ht="20.25" customHeight="1" x14ac:dyDescent="0.25">
      <c r="A39" s="27">
        <v>34</v>
      </c>
      <c r="B39" s="34" t="str">
        <f>RIGHT("a21057007", LEN("a21057007")-1)</f>
        <v>21057007</v>
      </c>
      <c r="C39" s="31" t="s">
        <v>4389</v>
      </c>
      <c r="D39" s="33">
        <v>33633</v>
      </c>
      <c r="E39" s="31" t="s">
        <v>4547</v>
      </c>
      <c r="F39" s="19" t="s">
        <v>4598</v>
      </c>
      <c r="G39" s="21" t="s">
        <v>4553</v>
      </c>
    </row>
    <row r="40" spans="1:7" s="20" customFormat="1" ht="20.25" customHeight="1" x14ac:dyDescent="0.25">
      <c r="A40" s="27">
        <v>35</v>
      </c>
      <c r="B40" s="34" t="str">
        <f>RIGHT("a21057008", LEN("a21057008")-1)</f>
        <v>21057008</v>
      </c>
      <c r="C40" s="31" t="s">
        <v>4390</v>
      </c>
      <c r="D40" s="33">
        <v>30767</v>
      </c>
      <c r="E40" s="31" t="s">
        <v>4547</v>
      </c>
      <c r="F40" s="19" t="s">
        <v>4598</v>
      </c>
      <c r="G40" s="21" t="s">
        <v>4553</v>
      </c>
    </row>
    <row r="41" spans="1:7" s="20" customFormat="1" ht="20.25" customHeight="1" x14ac:dyDescent="0.25">
      <c r="A41" s="27">
        <v>36</v>
      </c>
      <c r="B41" s="34" t="str">
        <f>RIGHT("a21057009", LEN("a21057009")-1)</f>
        <v>21057009</v>
      </c>
      <c r="C41" s="31" t="s">
        <v>4391</v>
      </c>
      <c r="D41" s="33">
        <v>35765</v>
      </c>
      <c r="E41" s="31" t="s">
        <v>4547</v>
      </c>
      <c r="F41" s="19" t="s">
        <v>4598</v>
      </c>
      <c r="G41" s="21" t="s">
        <v>4553</v>
      </c>
    </row>
    <row r="42" spans="1:7" s="20" customFormat="1" ht="20.25" customHeight="1" x14ac:dyDescent="0.25">
      <c r="A42" s="27">
        <v>37</v>
      </c>
      <c r="B42" s="34" t="str">
        <f>RIGHT("a21057010", LEN("a21057010")-1)</f>
        <v>21057010</v>
      </c>
      <c r="C42" s="31" t="s">
        <v>4392</v>
      </c>
      <c r="D42" s="33">
        <v>29021</v>
      </c>
      <c r="E42" s="31" t="s">
        <v>4547</v>
      </c>
      <c r="F42" s="19" t="s">
        <v>4598</v>
      </c>
      <c r="G42" s="21" t="s">
        <v>4553</v>
      </c>
    </row>
    <row r="43" spans="1:7" s="20" customFormat="1" ht="20.25" customHeight="1" x14ac:dyDescent="0.25">
      <c r="A43" s="27">
        <v>38</v>
      </c>
      <c r="B43" s="34" t="str">
        <f>RIGHT("a21057011", LEN("a21057011")-1)</f>
        <v>21057011</v>
      </c>
      <c r="C43" s="31" t="s">
        <v>4393</v>
      </c>
      <c r="D43" s="33">
        <v>35497</v>
      </c>
      <c r="E43" s="31" t="s">
        <v>4547</v>
      </c>
      <c r="F43" s="19" t="s">
        <v>4598</v>
      </c>
      <c r="G43" s="21" t="s">
        <v>4553</v>
      </c>
    </row>
    <row r="44" spans="1:7" s="20" customFormat="1" ht="20.25" customHeight="1" x14ac:dyDescent="0.25">
      <c r="A44" s="27">
        <v>39</v>
      </c>
      <c r="B44" s="34" t="str">
        <f>RIGHT("a21057012", LEN("a21057012")-1)</f>
        <v>21057012</v>
      </c>
      <c r="C44" s="31" t="s">
        <v>4394</v>
      </c>
      <c r="D44" s="33">
        <v>29238</v>
      </c>
      <c r="E44" s="31" t="s">
        <v>4547</v>
      </c>
      <c r="F44" s="19" t="s">
        <v>4598</v>
      </c>
      <c r="G44" s="21" t="s">
        <v>4553</v>
      </c>
    </row>
    <row r="45" spans="1:7" s="20" customFormat="1" ht="20.25" customHeight="1" x14ac:dyDescent="0.25">
      <c r="A45" s="27">
        <v>40</v>
      </c>
      <c r="B45" s="34" t="str">
        <f>RIGHT("a21057013", LEN("a21057013")-1)</f>
        <v>21057013</v>
      </c>
      <c r="C45" s="31" t="s">
        <v>4395</v>
      </c>
      <c r="D45" s="33">
        <v>28339</v>
      </c>
      <c r="E45" s="31" t="s">
        <v>4547</v>
      </c>
      <c r="F45" s="19" t="s">
        <v>4598</v>
      </c>
      <c r="G45" s="21" t="s">
        <v>4553</v>
      </c>
    </row>
    <row r="46" spans="1:7" s="20" customFormat="1" ht="20.25" customHeight="1" x14ac:dyDescent="0.25">
      <c r="A46" s="27">
        <v>41</v>
      </c>
      <c r="B46" s="34" t="str">
        <f>RIGHT("a21057014", LEN("a21057014")-1)</f>
        <v>21057014</v>
      </c>
      <c r="C46" s="31" t="s">
        <v>4396</v>
      </c>
      <c r="D46" s="33">
        <v>34571</v>
      </c>
      <c r="E46" s="31" t="s">
        <v>4547</v>
      </c>
      <c r="F46" s="19" t="s">
        <v>4598</v>
      </c>
      <c r="G46" s="21" t="s">
        <v>4553</v>
      </c>
    </row>
    <row r="47" spans="1:7" s="20" customFormat="1" ht="20.25" customHeight="1" x14ac:dyDescent="0.25">
      <c r="A47" s="27">
        <v>42</v>
      </c>
      <c r="B47" s="34" t="str">
        <f>RIGHT("a21057015", LEN("a21057015")-1)</f>
        <v>21057015</v>
      </c>
      <c r="C47" s="31" t="s">
        <v>4397</v>
      </c>
      <c r="D47" s="33">
        <v>27116</v>
      </c>
      <c r="E47" s="31" t="s">
        <v>4547</v>
      </c>
      <c r="F47" s="19" t="s">
        <v>4598</v>
      </c>
      <c r="G47" s="21" t="s">
        <v>4553</v>
      </c>
    </row>
    <row r="48" spans="1:7" s="20" customFormat="1" ht="20.25" customHeight="1" x14ac:dyDescent="0.25">
      <c r="A48" s="27">
        <v>43</v>
      </c>
      <c r="B48" s="34" t="str">
        <f>RIGHT("a21057016", LEN("a21057016")-1)</f>
        <v>21057016</v>
      </c>
      <c r="C48" s="31" t="s">
        <v>4398</v>
      </c>
      <c r="D48" s="33">
        <v>26818</v>
      </c>
      <c r="E48" s="31" t="s">
        <v>4547</v>
      </c>
      <c r="F48" s="19" t="s">
        <v>4598</v>
      </c>
      <c r="G48" s="21" t="s">
        <v>4553</v>
      </c>
    </row>
    <row r="49" spans="1:7" s="20" customFormat="1" ht="20.25" customHeight="1" x14ac:dyDescent="0.25">
      <c r="A49" s="27">
        <v>44</v>
      </c>
      <c r="B49" s="34" t="str">
        <f>RIGHT("a21057017", LEN("a21057017")-1)</f>
        <v>21057017</v>
      </c>
      <c r="C49" s="31" t="s">
        <v>4399</v>
      </c>
      <c r="D49" s="33">
        <v>32493</v>
      </c>
      <c r="E49" s="31" t="s">
        <v>4547</v>
      </c>
      <c r="F49" s="19" t="s">
        <v>4598</v>
      </c>
      <c r="G49" s="21" t="s">
        <v>4553</v>
      </c>
    </row>
    <row r="50" spans="1:7" s="20" customFormat="1" ht="20.25" customHeight="1" x14ac:dyDescent="0.25">
      <c r="A50" s="27">
        <v>45</v>
      </c>
      <c r="B50" s="34" t="str">
        <f>RIGHT("a21057018", LEN("a21057018")-1)</f>
        <v>21057018</v>
      </c>
      <c r="C50" s="31" t="s">
        <v>4400</v>
      </c>
      <c r="D50" s="33">
        <v>30551</v>
      </c>
      <c r="E50" s="31" t="s">
        <v>4547</v>
      </c>
      <c r="F50" s="19" t="s">
        <v>4598</v>
      </c>
      <c r="G50" s="21" t="s">
        <v>4553</v>
      </c>
    </row>
    <row r="51" spans="1:7" s="20" customFormat="1" ht="20.25" customHeight="1" x14ac:dyDescent="0.25">
      <c r="A51" s="27">
        <v>46</v>
      </c>
      <c r="B51" s="34" t="str">
        <f>RIGHT("a21057019", LEN("a21057019")-1)</f>
        <v>21057019</v>
      </c>
      <c r="C51" s="31" t="s">
        <v>4401</v>
      </c>
      <c r="D51" s="33">
        <v>32758</v>
      </c>
      <c r="E51" s="31" t="s">
        <v>4547</v>
      </c>
      <c r="F51" s="19" t="s">
        <v>4598</v>
      </c>
      <c r="G51" s="21" t="s">
        <v>4553</v>
      </c>
    </row>
    <row r="52" spans="1:7" s="20" customFormat="1" ht="20.25" customHeight="1" x14ac:dyDescent="0.25">
      <c r="A52" s="27">
        <v>47</v>
      </c>
      <c r="B52" s="34" t="str">
        <f>RIGHT("a21057020", LEN("a21057020")-1)</f>
        <v>21057020</v>
      </c>
      <c r="C52" s="31" t="s">
        <v>4402</v>
      </c>
      <c r="D52" s="33">
        <v>31654</v>
      </c>
      <c r="E52" s="31" t="s">
        <v>4547</v>
      </c>
      <c r="F52" s="19" t="s">
        <v>4598</v>
      </c>
      <c r="G52" s="21" t="s">
        <v>4553</v>
      </c>
    </row>
    <row r="53" spans="1:7" s="20" customFormat="1" ht="20.25" customHeight="1" x14ac:dyDescent="0.25">
      <c r="A53" s="27">
        <v>48</v>
      </c>
      <c r="B53" s="34" t="str">
        <f>RIGHT("a21057021", LEN("a21057021")-1)</f>
        <v>21057021</v>
      </c>
      <c r="C53" s="31" t="s">
        <v>4403</v>
      </c>
      <c r="D53" s="33">
        <v>27128</v>
      </c>
      <c r="E53" s="31" t="s">
        <v>4547</v>
      </c>
      <c r="F53" s="19" t="s">
        <v>4598</v>
      </c>
      <c r="G53" s="21" t="s">
        <v>4553</v>
      </c>
    </row>
    <row r="54" spans="1:7" s="20" customFormat="1" ht="20.25" customHeight="1" x14ac:dyDescent="0.25">
      <c r="A54" s="27">
        <v>49</v>
      </c>
      <c r="B54" s="34" t="str">
        <f>RIGHT("a21057022", LEN("a21057022")-1)</f>
        <v>21057022</v>
      </c>
      <c r="C54" s="31" t="s">
        <v>4404</v>
      </c>
      <c r="D54" s="33">
        <v>35045</v>
      </c>
      <c r="E54" s="31" t="s">
        <v>4547</v>
      </c>
      <c r="F54" s="19" t="s">
        <v>4598</v>
      </c>
      <c r="G54" s="21" t="s">
        <v>4553</v>
      </c>
    </row>
    <row r="55" spans="1:7" s="20" customFormat="1" ht="20.25" customHeight="1" x14ac:dyDescent="0.25">
      <c r="A55" s="27">
        <v>50</v>
      </c>
      <c r="B55" s="34" t="str">
        <f>RIGHT("a21057023", LEN("a21057023")-1)</f>
        <v>21057023</v>
      </c>
      <c r="C55" s="31" t="s">
        <v>4405</v>
      </c>
      <c r="D55" s="33">
        <v>34959</v>
      </c>
      <c r="E55" s="31" t="s">
        <v>4547</v>
      </c>
      <c r="F55" s="19" t="s">
        <v>4598</v>
      </c>
      <c r="G55" s="21" t="s">
        <v>4553</v>
      </c>
    </row>
    <row r="56" spans="1:7" s="20" customFormat="1" ht="20.25" customHeight="1" x14ac:dyDescent="0.25">
      <c r="A56" s="27">
        <v>51</v>
      </c>
      <c r="B56" s="34" t="str">
        <f>RIGHT("a21057024", LEN("a21057024")-1)</f>
        <v>21057024</v>
      </c>
      <c r="C56" s="31" t="s">
        <v>4406</v>
      </c>
      <c r="D56" s="33">
        <v>30167</v>
      </c>
      <c r="E56" s="31" t="s">
        <v>4547</v>
      </c>
      <c r="F56" s="19" t="s">
        <v>4598</v>
      </c>
      <c r="G56" s="21" t="s">
        <v>4553</v>
      </c>
    </row>
    <row r="57" spans="1:7" s="20" customFormat="1" ht="20.25" customHeight="1" x14ac:dyDescent="0.25">
      <c r="A57" s="27">
        <v>52</v>
      </c>
      <c r="B57" s="34" t="str">
        <f>RIGHT("a21057025", LEN("a21057025")-1)</f>
        <v>21057025</v>
      </c>
      <c r="C57" s="31" t="s">
        <v>4407</v>
      </c>
      <c r="D57" s="33">
        <v>31172</v>
      </c>
      <c r="E57" s="31" t="s">
        <v>4547</v>
      </c>
      <c r="F57" s="19" t="s">
        <v>4598</v>
      </c>
      <c r="G57" s="21" t="s">
        <v>4553</v>
      </c>
    </row>
    <row r="58" spans="1:7" s="20" customFormat="1" ht="20.25" customHeight="1" x14ac:dyDescent="0.25">
      <c r="A58" s="27">
        <v>53</v>
      </c>
      <c r="B58" s="34" t="str">
        <f>RIGHT("a21057026", LEN("a21057026")-1)</f>
        <v>21057026</v>
      </c>
      <c r="C58" s="31" t="s">
        <v>4408</v>
      </c>
      <c r="D58" s="33">
        <v>29609</v>
      </c>
      <c r="E58" s="31" t="s">
        <v>4547</v>
      </c>
      <c r="F58" s="19" t="s">
        <v>4598</v>
      </c>
      <c r="G58" s="19" t="s">
        <v>4554</v>
      </c>
    </row>
    <row r="59" spans="1:7" s="20" customFormat="1" ht="20.25" customHeight="1" x14ac:dyDescent="0.25">
      <c r="A59" s="27">
        <v>54</v>
      </c>
      <c r="B59" s="34" t="str">
        <f>RIGHT("a21057027", LEN("a21057027")-1)</f>
        <v>21057027</v>
      </c>
      <c r="C59" s="31" t="s">
        <v>4409</v>
      </c>
      <c r="D59" s="33">
        <v>33545</v>
      </c>
      <c r="E59" s="31" t="s">
        <v>4547</v>
      </c>
      <c r="F59" s="19" t="s">
        <v>4598</v>
      </c>
      <c r="G59" s="19" t="s">
        <v>4554</v>
      </c>
    </row>
    <row r="60" spans="1:7" s="20" customFormat="1" ht="20.25" customHeight="1" x14ac:dyDescent="0.25">
      <c r="A60" s="27">
        <v>55</v>
      </c>
      <c r="B60" s="34" t="str">
        <f>RIGHT("a21057028", LEN("a21057028")-1)</f>
        <v>21057028</v>
      </c>
      <c r="C60" s="31" t="s">
        <v>2820</v>
      </c>
      <c r="D60" s="33">
        <v>34109</v>
      </c>
      <c r="E60" s="31" t="s">
        <v>4547</v>
      </c>
      <c r="F60" s="19" t="s">
        <v>4598</v>
      </c>
      <c r="G60" s="19" t="s">
        <v>4554</v>
      </c>
    </row>
    <row r="61" spans="1:7" s="20" customFormat="1" ht="20.25" customHeight="1" x14ac:dyDescent="0.25">
      <c r="A61" s="27">
        <v>56</v>
      </c>
      <c r="B61" s="34" t="str">
        <f>RIGHT("a21057029", LEN("a21057029")-1)</f>
        <v>21057029</v>
      </c>
      <c r="C61" s="31" t="s">
        <v>4410</v>
      </c>
      <c r="D61" s="33">
        <v>30407</v>
      </c>
      <c r="E61" s="31" t="s">
        <v>4547</v>
      </c>
      <c r="F61" s="19" t="s">
        <v>4598</v>
      </c>
      <c r="G61" s="19" t="s">
        <v>4554</v>
      </c>
    </row>
    <row r="62" spans="1:7" s="20" customFormat="1" ht="20.25" customHeight="1" x14ac:dyDescent="0.25">
      <c r="A62" s="27">
        <v>57</v>
      </c>
      <c r="B62" s="34" t="str">
        <f>RIGHT("a21057030", LEN("a21057030")-1)</f>
        <v>21057030</v>
      </c>
      <c r="C62" s="31" t="s">
        <v>4411</v>
      </c>
      <c r="D62" s="33">
        <v>31030</v>
      </c>
      <c r="E62" s="31" t="s">
        <v>4547</v>
      </c>
      <c r="F62" s="19" t="s">
        <v>4598</v>
      </c>
      <c r="G62" s="19" t="s">
        <v>4554</v>
      </c>
    </row>
    <row r="63" spans="1:7" s="20" customFormat="1" ht="20.25" customHeight="1" x14ac:dyDescent="0.25">
      <c r="A63" s="27">
        <v>58</v>
      </c>
      <c r="B63" s="34" t="str">
        <f>RIGHT("a21057031", LEN("a21057031")-1)</f>
        <v>21057031</v>
      </c>
      <c r="C63" s="31" t="s">
        <v>4412</v>
      </c>
      <c r="D63" s="33">
        <v>31335</v>
      </c>
      <c r="E63" s="31" t="s">
        <v>4547</v>
      </c>
      <c r="F63" s="19" t="s">
        <v>4598</v>
      </c>
      <c r="G63" s="19" t="s">
        <v>4554</v>
      </c>
    </row>
    <row r="64" spans="1:7" s="20" customFormat="1" ht="20.25" customHeight="1" x14ac:dyDescent="0.25">
      <c r="A64" s="27">
        <v>59</v>
      </c>
      <c r="B64" s="34" t="str">
        <f>RIGHT("a21057032", LEN("a21057032")-1)</f>
        <v>21057032</v>
      </c>
      <c r="C64" s="31" t="s">
        <v>4413</v>
      </c>
      <c r="D64" s="33">
        <v>36003</v>
      </c>
      <c r="E64" s="31" t="s">
        <v>4547</v>
      </c>
      <c r="F64" s="19" t="s">
        <v>4598</v>
      </c>
      <c r="G64" s="19" t="s">
        <v>4554</v>
      </c>
    </row>
    <row r="65" spans="1:7" s="20" customFormat="1" ht="20.25" customHeight="1" x14ac:dyDescent="0.25">
      <c r="A65" s="27">
        <v>60</v>
      </c>
      <c r="B65" s="34" t="str">
        <f>RIGHT("a21057033", LEN("a21057033")-1)</f>
        <v>21057033</v>
      </c>
      <c r="C65" s="31" t="s">
        <v>4414</v>
      </c>
      <c r="D65" s="33">
        <v>35375</v>
      </c>
      <c r="E65" s="31" t="s">
        <v>4547</v>
      </c>
      <c r="F65" s="19" t="s">
        <v>4598</v>
      </c>
      <c r="G65" s="19" t="s">
        <v>4554</v>
      </c>
    </row>
    <row r="66" spans="1:7" s="20" customFormat="1" ht="20.25" customHeight="1" x14ac:dyDescent="0.25">
      <c r="A66" s="27">
        <v>61</v>
      </c>
      <c r="B66" s="34" t="str">
        <f>RIGHT("a21057034", LEN("a21057034")-1)</f>
        <v>21057034</v>
      </c>
      <c r="C66" s="31" t="s">
        <v>2221</v>
      </c>
      <c r="D66" s="33">
        <v>27278</v>
      </c>
      <c r="E66" s="31" t="s">
        <v>4547</v>
      </c>
      <c r="F66" s="19" t="s">
        <v>4598</v>
      </c>
      <c r="G66" s="19" t="s">
        <v>4554</v>
      </c>
    </row>
    <row r="67" spans="1:7" s="20" customFormat="1" ht="20.25" customHeight="1" x14ac:dyDescent="0.25">
      <c r="A67" s="27">
        <v>62</v>
      </c>
      <c r="B67" s="34" t="str">
        <f>RIGHT("a21057035", LEN("a21057035")-1)</f>
        <v>21057035</v>
      </c>
      <c r="C67" s="31" t="s">
        <v>4415</v>
      </c>
      <c r="D67" s="33">
        <v>31887</v>
      </c>
      <c r="E67" s="31" t="s">
        <v>4547</v>
      </c>
      <c r="F67" s="19" t="s">
        <v>4598</v>
      </c>
      <c r="G67" s="19" t="s">
        <v>4554</v>
      </c>
    </row>
    <row r="68" spans="1:7" s="20" customFormat="1" ht="20.25" customHeight="1" x14ac:dyDescent="0.25">
      <c r="A68" s="27">
        <v>63</v>
      </c>
      <c r="B68" s="34" t="str">
        <f>RIGHT("a21057036", LEN("a21057036")-1)</f>
        <v>21057036</v>
      </c>
      <c r="C68" s="31" t="s">
        <v>4416</v>
      </c>
      <c r="D68" s="33">
        <v>32075</v>
      </c>
      <c r="E68" s="31" t="s">
        <v>4547</v>
      </c>
      <c r="F68" s="19" t="s">
        <v>4598</v>
      </c>
      <c r="G68" s="19" t="s">
        <v>4554</v>
      </c>
    </row>
    <row r="69" spans="1:7" s="20" customFormat="1" ht="20.25" customHeight="1" x14ac:dyDescent="0.25">
      <c r="A69" s="27">
        <v>64</v>
      </c>
      <c r="B69" s="34" t="str">
        <f>RIGHT("a21057037", LEN("a21057037")-1)</f>
        <v>21057037</v>
      </c>
      <c r="C69" s="31" t="s">
        <v>4417</v>
      </c>
      <c r="D69" s="33">
        <v>31943</v>
      </c>
      <c r="E69" s="31" t="s">
        <v>4547</v>
      </c>
      <c r="F69" s="19" t="s">
        <v>4598</v>
      </c>
      <c r="G69" s="19" t="s">
        <v>4554</v>
      </c>
    </row>
    <row r="70" spans="1:7" s="20" customFormat="1" ht="20.25" customHeight="1" x14ac:dyDescent="0.25">
      <c r="A70" s="27">
        <v>65</v>
      </c>
      <c r="B70" s="34" t="str">
        <f>RIGHT("a21057038", LEN("a21057038")-1)</f>
        <v>21057038</v>
      </c>
      <c r="C70" s="31" t="s">
        <v>4418</v>
      </c>
      <c r="D70" s="33">
        <v>34974</v>
      </c>
      <c r="E70" s="31" t="s">
        <v>4547</v>
      </c>
      <c r="F70" s="19" t="s">
        <v>4598</v>
      </c>
      <c r="G70" s="19" t="s">
        <v>4554</v>
      </c>
    </row>
    <row r="71" spans="1:7" s="20" customFormat="1" ht="20.25" customHeight="1" x14ac:dyDescent="0.25">
      <c r="A71" s="27">
        <v>66</v>
      </c>
      <c r="B71" s="34" t="str">
        <f>RIGHT("a21057039", LEN("a21057039")-1)</f>
        <v>21057039</v>
      </c>
      <c r="C71" s="31" t="s">
        <v>4419</v>
      </c>
      <c r="D71" s="33">
        <v>34965</v>
      </c>
      <c r="E71" s="31" t="s">
        <v>4547</v>
      </c>
      <c r="F71" s="19" t="s">
        <v>4598</v>
      </c>
      <c r="G71" s="19" t="s">
        <v>4554</v>
      </c>
    </row>
    <row r="72" spans="1:7" s="20" customFormat="1" ht="20.25" customHeight="1" x14ac:dyDescent="0.25">
      <c r="A72" s="27">
        <v>67</v>
      </c>
      <c r="B72" s="34" t="str">
        <f>RIGHT("a21057040", LEN("a21057040")-1)</f>
        <v>21057040</v>
      </c>
      <c r="C72" s="31" t="s">
        <v>4420</v>
      </c>
      <c r="D72" s="33">
        <v>34542</v>
      </c>
      <c r="E72" s="31" t="s">
        <v>4547</v>
      </c>
      <c r="F72" s="19" t="s">
        <v>4598</v>
      </c>
      <c r="G72" s="19" t="s">
        <v>4554</v>
      </c>
    </row>
    <row r="73" spans="1:7" s="20" customFormat="1" ht="20.25" customHeight="1" x14ac:dyDescent="0.25">
      <c r="A73" s="27">
        <v>68</v>
      </c>
      <c r="B73" s="34" t="str">
        <f>RIGHT("a21057041", LEN("a21057041")-1)</f>
        <v>21057041</v>
      </c>
      <c r="C73" s="31" t="s">
        <v>4387</v>
      </c>
      <c r="D73" s="33">
        <v>33678</v>
      </c>
      <c r="E73" s="31" t="s">
        <v>4547</v>
      </c>
      <c r="F73" s="19" t="s">
        <v>4598</v>
      </c>
      <c r="G73" s="19" t="s">
        <v>4554</v>
      </c>
    </row>
    <row r="74" spans="1:7" s="20" customFormat="1" ht="20.25" customHeight="1" x14ac:dyDescent="0.25">
      <c r="A74" s="27">
        <v>69</v>
      </c>
      <c r="B74" s="34" t="str">
        <f>RIGHT("a21057042", LEN("a21057042")-1)</f>
        <v>21057042</v>
      </c>
      <c r="C74" s="31" t="s">
        <v>4421</v>
      </c>
      <c r="D74" s="33">
        <v>34646</v>
      </c>
      <c r="E74" s="31" t="s">
        <v>4547</v>
      </c>
      <c r="F74" s="19" t="s">
        <v>4598</v>
      </c>
      <c r="G74" s="19" t="s">
        <v>4554</v>
      </c>
    </row>
    <row r="75" spans="1:7" s="20" customFormat="1" ht="20.25" customHeight="1" x14ac:dyDescent="0.25">
      <c r="A75" s="27">
        <v>70</v>
      </c>
      <c r="B75" s="34" t="str">
        <f>RIGHT("a21057043", LEN("a21057043")-1)</f>
        <v>21057043</v>
      </c>
      <c r="C75" s="31" t="s">
        <v>4422</v>
      </c>
      <c r="D75" s="33">
        <v>32071</v>
      </c>
      <c r="E75" s="31" t="s">
        <v>4548</v>
      </c>
      <c r="F75" s="19" t="s">
        <v>4598</v>
      </c>
      <c r="G75" s="19" t="s">
        <v>4554</v>
      </c>
    </row>
    <row r="76" spans="1:7" s="20" customFormat="1" ht="20.25" customHeight="1" x14ac:dyDescent="0.25">
      <c r="A76" s="27">
        <v>71</v>
      </c>
      <c r="B76" s="34" t="str">
        <f>RIGHT("a21057044", LEN("a21057044")-1)</f>
        <v>21057044</v>
      </c>
      <c r="C76" s="31" t="s">
        <v>4423</v>
      </c>
      <c r="D76" s="33">
        <v>32777</v>
      </c>
      <c r="E76" s="31" t="s">
        <v>4548</v>
      </c>
      <c r="F76" s="19" t="s">
        <v>4598</v>
      </c>
      <c r="G76" s="19" t="s">
        <v>4554</v>
      </c>
    </row>
    <row r="77" spans="1:7" s="20" customFormat="1" ht="20.25" customHeight="1" x14ac:dyDescent="0.25">
      <c r="A77" s="27">
        <v>72</v>
      </c>
      <c r="B77" s="34" t="str">
        <f>RIGHT("a21057045", LEN("a21057045")-1)</f>
        <v>21057045</v>
      </c>
      <c r="C77" s="31" t="s">
        <v>609</v>
      </c>
      <c r="D77" s="33">
        <v>33653</v>
      </c>
      <c r="E77" s="31" t="s">
        <v>4548</v>
      </c>
      <c r="F77" s="19" t="s">
        <v>4598</v>
      </c>
      <c r="G77" s="19" t="s">
        <v>4554</v>
      </c>
    </row>
    <row r="78" spans="1:7" s="20" customFormat="1" ht="20.25" customHeight="1" x14ac:dyDescent="0.25">
      <c r="A78" s="27">
        <v>73</v>
      </c>
      <c r="B78" s="34" t="str">
        <f>RIGHT("a21057046", LEN("a21057046")-1)</f>
        <v>21057046</v>
      </c>
      <c r="C78" s="31" t="s">
        <v>4424</v>
      </c>
      <c r="D78" s="33">
        <v>32425</v>
      </c>
      <c r="E78" s="31" t="s">
        <v>4548</v>
      </c>
      <c r="F78" s="19" t="s">
        <v>4598</v>
      </c>
      <c r="G78" s="19" t="s">
        <v>4554</v>
      </c>
    </row>
    <row r="79" spans="1:7" s="20" customFormat="1" ht="20.25" customHeight="1" x14ac:dyDescent="0.25">
      <c r="A79" s="27">
        <v>74</v>
      </c>
      <c r="B79" s="34" t="str">
        <f>RIGHT("a21057047", LEN("a21057047")-1)</f>
        <v>21057047</v>
      </c>
      <c r="C79" s="31" t="s">
        <v>3932</v>
      </c>
      <c r="D79" s="33">
        <v>32108</v>
      </c>
      <c r="E79" s="31" t="s">
        <v>4548</v>
      </c>
      <c r="F79" s="19" t="s">
        <v>4598</v>
      </c>
      <c r="G79" s="19" t="s">
        <v>4554</v>
      </c>
    </row>
    <row r="80" spans="1:7" s="20" customFormat="1" ht="20.25" customHeight="1" x14ac:dyDescent="0.25">
      <c r="A80" s="27">
        <v>75</v>
      </c>
      <c r="B80" s="34" t="str">
        <f>RIGHT("a21057048", LEN("a21057048")-1)</f>
        <v>21057048</v>
      </c>
      <c r="C80" s="31" t="s">
        <v>4425</v>
      </c>
      <c r="D80" s="33">
        <v>29806</v>
      </c>
      <c r="E80" s="31" t="s">
        <v>4548</v>
      </c>
      <c r="F80" s="19" t="s">
        <v>4598</v>
      </c>
      <c r="G80" s="19" t="s">
        <v>4554</v>
      </c>
    </row>
    <row r="81" spans="1:7" s="20" customFormat="1" ht="20.25" customHeight="1" x14ac:dyDescent="0.25">
      <c r="A81" s="27">
        <v>76</v>
      </c>
      <c r="B81" s="34" t="str">
        <f>RIGHT("a21057049", LEN("a21057049")-1)</f>
        <v>21057049</v>
      </c>
      <c r="C81" s="31" t="s">
        <v>4426</v>
      </c>
      <c r="D81" s="33">
        <v>30245</v>
      </c>
      <c r="E81" s="31" t="s">
        <v>4548</v>
      </c>
      <c r="F81" s="19" t="s">
        <v>4598</v>
      </c>
      <c r="G81" s="19" t="s">
        <v>4554</v>
      </c>
    </row>
    <row r="82" spans="1:7" s="20" customFormat="1" ht="20.25" customHeight="1" x14ac:dyDescent="0.25">
      <c r="A82" s="27">
        <v>77</v>
      </c>
      <c r="B82" s="34" t="str">
        <f>RIGHT("a21057051", LEN("a21057051")-1)</f>
        <v>21057051</v>
      </c>
      <c r="C82" s="31" t="s">
        <v>4427</v>
      </c>
      <c r="D82" s="33">
        <v>35087</v>
      </c>
      <c r="E82" s="31" t="s">
        <v>4548</v>
      </c>
      <c r="F82" s="19" t="s">
        <v>4598</v>
      </c>
      <c r="G82" s="19" t="s">
        <v>4554</v>
      </c>
    </row>
    <row r="83" spans="1:7" s="20" customFormat="1" ht="20.25" customHeight="1" x14ac:dyDescent="0.25">
      <c r="A83" s="27">
        <v>78</v>
      </c>
      <c r="B83" s="34" t="str">
        <f>RIGHT("a21057052", LEN("a21057052")-1)</f>
        <v>21057052</v>
      </c>
      <c r="C83" s="31" t="s">
        <v>4428</v>
      </c>
      <c r="D83" s="33">
        <v>32480</v>
      </c>
      <c r="E83" s="31" t="s">
        <v>4548</v>
      </c>
      <c r="F83" s="19" t="s">
        <v>4598</v>
      </c>
      <c r="G83" s="19" t="s">
        <v>4554</v>
      </c>
    </row>
    <row r="84" spans="1:7" s="20" customFormat="1" ht="20.25" customHeight="1" x14ac:dyDescent="0.25">
      <c r="A84" s="27">
        <v>79</v>
      </c>
      <c r="B84" s="34" t="str">
        <f>RIGHT("a21057053", LEN("a21057053")-1)</f>
        <v>21057053</v>
      </c>
      <c r="C84" s="31" t="s">
        <v>4429</v>
      </c>
      <c r="D84" s="33">
        <v>35248</v>
      </c>
      <c r="E84" s="31" t="s">
        <v>4548</v>
      </c>
      <c r="F84" s="19" t="s">
        <v>4598</v>
      </c>
      <c r="G84" s="19" t="s">
        <v>4555</v>
      </c>
    </row>
    <row r="85" spans="1:7" s="20" customFormat="1" ht="20.25" customHeight="1" x14ac:dyDescent="0.25">
      <c r="A85" s="27">
        <v>80</v>
      </c>
      <c r="B85" s="34" t="str">
        <f>RIGHT("a21057054", LEN("a21057054")-1)</f>
        <v>21057054</v>
      </c>
      <c r="C85" s="31" t="s">
        <v>4430</v>
      </c>
      <c r="D85" s="33">
        <v>30582</v>
      </c>
      <c r="E85" s="31" t="s">
        <v>4548</v>
      </c>
      <c r="F85" s="19" t="s">
        <v>4598</v>
      </c>
      <c r="G85" s="19" t="s">
        <v>4555</v>
      </c>
    </row>
    <row r="86" spans="1:7" s="20" customFormat="1" ht="20.25" customHeight="1" x14ac:dyDescent="0.25">
      <c r="A86" s="27">
        <v>81</v>
      </c>
      <c r="B86" s="34" t="str">
        <f>RIGHT("a21057055", LEN("a21057055")-1)</f>
        <v>21057055</v>
      </c>
      <c r="C86" s="31" t="s">
        <v>4431</v>
      </c>
      <c r="D86" s="33">
        <v>34545</v>
      </c>
      <c r="E86" s="31" t="s">
        <v>4548</v>
      </c>
      <c r="F86" s="19" t="s">
        <v>4598</v>
      </c>
      <c r="G86" s="19" t="s">
        <v>4555</v>
      </c>
    </row>
    <row r="87" spans="1:7" s="20" customFormat="1" ht="20.25" customHeight="1" x14ac:dyDescent="0.25">
      <c r="A87" s="27">
        <v>82</v>
      </c>
      <c r="B87" s="34" t="str">
        <f>RIGHT("a21057056", LEN("a21057056")-1)</f>
        <v>21057056</v>
      </c>
      <c r="C87" s="31" t="s">
        <v>4432</v>
      </c>
      <c r="D87" s="33">
        <v>35984</v>
      </c>
      <c r="E87" s="31" t="s">
        <v>4548</v>
      </c>
      <c r="F87" s="19" t="s">
        <v>4598</v>
      </c>
      <c r="G87" s="19" t="s">
        <v>4555</v>
      </c>
    </row>
    <row r="88" spans="1:7" s="20" customFormat="1" ht="20.25" customHeight="1" x14ac:dyDescent="0.25">
      <c r="A88" s="27">
        <v>83</v>
      </c>
      <c r="B88" s="34" t="str">
        <f>RIGHT("a21057057", LEN("a21057057")-1)</f>
        <v>21057057</v>
      </c>
      <c r="C88" s="31" t="s">
        <v>4433</v>
      </c>
      <c r="D88" s="33">
        <v>35450</v>
      </c>
      <c r="E88" s="31" t="s">
        <v>4548</v>
      </c>
      <c r="F88" s="19" t="s">
        <v>4598</v>
      </c>
      <c r="G88" s="19" t="s">
        <v>4555</v>
      </c>
    </row>
    <row r="89" spans="1:7" s="20" customFormat="1" ht="20.25" customHeight="1" x14ac:dyDescent="0.25">
      <c r="A89" s="27">
        <v>84</v>
      </c>
      <c r="B89" s="34" t="str">
        <f>RIGHT("a21057058", LEN("a21057058")-1)</f>
        <v>21057058</v>
      </c>
      <c r="C89" s="31" t="s">
        <v>4434</v>
      </c>
      <c r="D89" s="33">
        <v>34474</v>
      </c>
      <c r="E89" s="31" t="s">
        <v>4548</v>
      </c>
      <c r="F89" s="19" t="s">
        <v>4598</v>
      </c>
      <c r="G89" s="19" t="s">
        <v>4555</v>
      </c>
    </row>
    <row r="90" spans="1:7" s="20" customFormat="1" ht="20.25" customHeight="1" x14ac:dyDescent="0.25">
      <c r="A90" s="27">
        <v>85</v>
      </c>
      <c r="B90" s="34" t="str">
        <f>RIGHT("a21057059", LEN("a21057059")-1)</f>
        <v>21057059</v>
      </c>
      <c r="C90" s="31" t="s">
        <v>4435</v>
      </c>
      <c r="D90" s="33">
        <v>33065</v>
      </c>
      <c r="E90" s="31" t="s">
        <v>4548</v>
      </c>
      <c r="F90" s="19" t="s">
        <v>4598</v>
      </c>
      <c r="G90" s="19" t="s">
        <v>4555</v>
      </c>
    </row>
    <row r="91" spans="1:7" s="20" customFormat="1" ht="20.25" customHeight="1" x14ac:dyDescent="0.25">
      <c r="A91" s="27">
        <v>86</v>
      </c>
      <c r="B91" s="34" t="str">
        <f>RIGHT("a21057060", LEN("a21057060")-1)</f>
        <v>21057060</v>
      </c>
      <c r="C91" s="31" t="s">
        <v>4436</v>
      </c>
      <c r="D91" s="33">
        <v>30563</v>
      </c>
      <c r="E91" s="31" t="s">
        <v>4548</v>
      </c>
      <c r="F91" s="19" t="s">
        <v>4598</v>
      </c>
      <c r="G91" s="19" t="s">
        <v>4555</v>
      </c>
    </row>
    <row r="92" spans="1:7" s="20" customFormat="1" ht="20.25" customHeight="1" x14ac:dyDescent="0.25">
      <c r="A92" s="27">
        <v>87</v>
      </c>
      <c r="B92" s="34" t="str">
        <f>RIGHT("a21057061", LEN("a21057061")-1)</f>
        <v>21057061</v>
      </c>
      <c r="C92" s="31" t="s">
        <v>4437</v>
      </c>
      <c r="D92" s="33">
        <v>34189</v>
      </c>
      <c r="E92" s="31" t="s">
        <v>4548</v>
      </c>
      <c r="F92" s="19" t="s">
        <v>4598</v>
      </c>
      <c r="G92" s="19" t="s">
        <v>4555</v>
      </c>
    </row>
    <row r="93" spans="1:7" s="20" customFormat="1" ht="20.25" customHeight="1" x14ac:dyDescent="0.25">
      <c r="A93" s="27">
        <v>88</v>
      </c>
      <c r="B93" s="34" t="str">
        <f>RIGHT("a21057062", LEN("a21057062")-1)</f>
        <v>21057062</v>
      </c>
      <c r="C93" s="31" t="s">
        <v>4438</v>
      </c>
      <c r="D93" s="33">
        <v>34139</v>
      </c>
      <c r="E93" s="31" t="s">
        <v>4548</v>
      </c>
      <c r="F93" s="19" t="s">
        <v>4598</v>
      </c>
      <c r="G93" s="19" t="s">
        <v>4555</v>
      </c>
    </row>
    <row r="94" spans="1:7" s="20" customFormat="1" ht="20.25" customHeight="1" x14ac:dyDescent="0.25">
      <c r="A94" s="27">
        <v>89</v>
      </c>
      <c r="B94" s="34" t="str">
        <f>RIGHT("a21057063", LEN("a21057063")-1)</f>
        <v>21057063</v>
      </c>
      <c r="C94" s="31" t="s">
        <v>4439</v>
      </c>
      <c r="D94" s="33">
        <v>30112</v>
      </c>
      <c r="E94" s="31" t="s">
        <v>4548</v>
      </c>
      <c r="F94" s="19" t="s">
        <v>4598</v>
      </c>
      <c r="G94" s="19" t="s">
        <v>4555</v>
      </c>
    </row>
    <row r="95" spans="1:7" s="20" customFormat="1" ht="20.25" customHeight="1" x14ac:dyDescent="0.25">
      <c r="A95" s="27">
        <v>90</v>
      </c>
      <c r="B95" s="34" t="str">
        <f>RIGHT("a21057064", LEN("a21057064")-1)</f>
        <v>21057064</v>
      </c>
      <c r="C95" s="31" t="s">
        <v>4440</v>
      </c>
      <c r="D95" s="33">
        <v>33050</v>
      </c>
      <c r="E95" s="31" t="s">
        <v>4548</v>
      </c>
      <c r="F95" s="19" t="s">
        <v>4598</v>
      </c>
      <c r="G95" s="19" t="s">
        <v>4555</v>
      </c>
    </row>
    <row r="96" spans="1:7" s="20" customFormat="1" ht="20.25" customHeight="1" x14ac:dyDescent="0.25">
      <c r="A96" s="27">
        <v>91</v>
      </c>
      <c r="B96" s="34" t="str">
        <f>RIGHT("a21057065", LEN("a21057065")-1)</f>
        <v>21057065</v>
      </c>
      <c r="C96" s="31" t="s">
        <v>4441</v>
      </c>
      <c r="D96" s="33">
        <v>34223</v>
      </c>
      <c r="E96" s="31" t="s">
        <v>4548</v>
      </c>
      <c r="F96" s="19" t="s">
        <v>4598</v>
      </c>
      <c r="G96" s="19" t="s">
        <v>4555</v>
      </c>
    </row>
    <row r="97" spans="1:7" s="20" customFormat="1" ht="20.25" customHeight="1" x14ac:dyDescent="0.25">
      <c r="A97" s="27">
        <v>92</v>
      </c>
      <c r="B97" s="34" t="str">
        <f>RIGHT("a21057066", LEN("a21057066")-1)</f>
        <v>21057066</v>
      </c>
      <c r="C97" s="31" t="s">
        <v>4442</v>
      </c>
      <c r="D97" s="33">
        <v>26858</v>
      </c>
      <c r="E97" s="31" t="s">
        <v>4548</v>
      </c>
      <c r="F97" s="19" t="s">
        <v>4598</v>
      </c>
      <c r="G97" s="19" t="s">
        <v>4555</v>
      </c>
    </row>
    <row r="98" spans="1:7" s="20" customFormat="1" ht="20.25" customHeight="1" x14ac:dyDescent="0.25">
      <c r="A98" s="27">
        <v>93</v>
      </c>
      <c r="B98" s="34" t="str">
        <f>RIGHT("a21057067", LEN("a21057067")-1)</f>
        <v>21057067</v>
      </c>
      <c r="C98" s="31" t="s">
        <v>4443</v>
      </c>
      <c r="D98" s="33">
        <v>31626</v>
      </c>
      <c r="E98" s="31" t="s">
        <v>4548</v>
      </c>
      <c r="F98" s="19" t="s">
        <v>4598</v>
      </c>
      <c r="G98" s="19" t="s">
        <v>4555</v>
      </c>
    </row>
    <row r="99" spans="1:7" s="20" customFormat="1" ht="20.25" customHeight="1" x14ac:dyDescent="0.25">
      <c r="A99" s="27">
        <v>94</v>
      </c>
      <c r="B99" s="34" t="str">
        <f>RIGHT("a21057068", LEN("a21057068")-1)</f>
        <v>21057068</v>
      </c>
      <c r="C99" s="31" t="s">
        <v>4444</v>
      </c>
      <c r="D99" s="33">
        <v>35442</v>
      </c>
      <c r="E99" s="31" t="s">
        <v>4548</v>
      </c>
      <c r="F99" s="19" t="s">
        <v>4598</v>
      </c>
      <c r="G99" s="19" t="s">
        <v>4555</v>
      </c>
    </row>
    <row r="100" spans="1:7" s="20" customFormat="1" ht="20.25" customHeight="1" x14ac:dyDescent="0.25">
      <c r="A100" s="27">
        <v>95</v>
      </c>
      <c r="B100" s="34" t="str">
        <f>RIGHT("a21057069", LEN("a21057069")-1)</f>
        <v>21057069</v>
      </c>
      <c r="C100" s="31" t="s">
        <v>4445</v>
      </c>
      <c r="D100" s="33">
        <v>30150</v>
      </c>
      <c r="E100" s="31" t="s">
        <v>4548</v>
      </c>
      <c r="F100" s="19" t="s">
        <v>4598</v>
      </c>
      <c r="G100" s="19" t="s">
        <v>4555</v>
      </c>
    </row>
    <row r="101" spans="1:7" s="20" customFormat="1" ht="20.25" customHeight="1" x14ac:dyDescent="0.25">
      <c r="A101" s="27">
        <v>96</v>
      </c>
      <c r="B101" s="34" t="str">
        <f>RIGHT("a21057070", LEN("a21057070")-1)</f>
        <v>21057070</v>
      </c>
      <c r="C101" s="31" t="s">
        <v>4446</v>
      </c>
      <c r="D101" s="33">
        <v>34327</v>
      </c>
      <c r="E101" s="31" t="s">
        <v>4548</v>
      </c>
      <c r="F101" s="19" t="s">
        <v>4598</v>
      </c>
      <c r="G101" s="19" t="s">
        <v>4555</v>
      </c>
    </row>
    <row r="102" spans="1:7" s="20" customFormat="1" ht="20.25" customHeight="1" x14ac:dyDescent="0.25">
      <c r="A102" s="27">
        <v>97</v>
      </c>
      <c r="B102" s="34" t="str">
        <f>RIGHT("a21057071", LEN("a21057071")-1)</f>
        <v>21057071</v>
      </c>
      <c r="C102" s="31" t="s">
        <v>4447</v>
      </c>
      <c r="D102" s="33">
        <v>30241</v>
      </c>
      <c r="E102" s="31" t="s">
        <v>4548</v>
      </c>
      <c r="F102" s="19" t="s">
        <v>4598</v>
      </c>
      <c r="G102" s="19" t="s">
        <v>4555</v>
      </c>
    </row>
    <row r="103" spans="1:7" s="20" customFormat="1" ht="20.25" customHeight="1" x14ac:dyDescent="0.25">
      <c r="A103" s="27">
        <v>98</v>
      </c>
      <c r="B103" s="34" t="str">
        <f>RIGHT("a21057072", LEN("a21057072")-1)</f>
        <v>21057072</v>
      </c>
      <c r="C103" s="31" t="s">
        <v>4448</v>
      </c>
      <c r="D103" s="33">
        <v>34931</v>
      </c>
      <c r="E103" s="31" t="s">
        <v>4548</v>
      </c>
      <c r="F103" s="19" t="s">
        <v>4598</v>
      </c>
      <c r="G103" s="19" t="s">
        <v>4555</v>
      </c>
    </row>
    <row r="104" spans="1:7" s="20" customFormat="1" ht="20.25" customHeight="1" x14ac:dyDescent="0.25">
      <c r="A104" s="27">
        <v>99</v>
      </c>
      <c r="B104" s="34" t="str">
        <f>RIGHT("a21057073", LEN("a21057073")-1)</f>
        <v>21057073</v>
      </c>
      <c r="C104" s="31" t="s">
        <v>4449</v>
      </c>
      <c r="D104" s="33">
        <v>32314</v>
      </c>
      <c r="E104" s="31" t="s">
        <v>4548</v>
      </c>
      <c r="F104" s="19" t="s">
        <v>4598</v>
      </c>
      <c r="G104" s="19" t="s">
        <v>4555</v>
      </c>
    </row>
    <row r="105" spans="1:7" s="20" customFormat="1" ht="20.25" customHeight="1" x14ac:dyDescent="0.25">
      <c r="A105" s="27">
        <v>100</v>
      </c>
      <c r="B105" s="34" t="str">
        <f>RIGHT("a21057074", LEN("a21057074")-1)</f>
        <v>21057074</v>
      </c>
      <c r="C105" s="31" t="s">
        <v>4450</v>
      </c>
      <c r="D105" s="33">
        <v>32450</v>
      </c>
      <c r="E105" s="31" t="s">
        <v>4548</v>
      </c>
      <c r="F105" s="19" t="s">
        <v>4598</v>
      </c>
      <c r="G105" s="19" t="s">
        <v>4555</v>
      </c>
    </row>
    <row r="106" spans="1:7" s="20" customFormat="1" ht="20.25" customHeight="1" x14ac:dyDescent="0.25">
      <c r="A106" s="27">
        <v>101</v>
      </c>
      <c r="B106" s="34" t="str">
        <f>RIGHT("a21057075", LEN("a21057075")-1)</f>
        <v>21057075</v>
      </c>
      <c r="C106" s="31" t="s">
        <v>4451</v>
      </c>
      <c r="D106" s="33">
        <v>35465</v>
      </c>
      <c r="E106" s="31" t="s">
        <v>4548</v>
      </c>
      <c r="F106" s="19" t="s">
        <v>4598</v>
      </c>
      <c r="G106" s="19" t="s">
        <v>4555</v>
      </c>
    </row>
    <row r="107" spans="1:7" s="20" customFormat="1" ht="20.25" customHeight="1" x14ac:dyDescent="0.25">
      <c r="A107" s="27">
        <v>102</v>
      </c>
      <c r="B107" s="34" t="str">
        <f>RIGHT("a21057076", LEN("a21057076")-1)</f>
        <v>21057076</v>
      </c>
      <c r="C107" s="31" t="s">
        <v>4452</v>
      </c>
      <c r="D107" s="33">
        <v>34759</v>
      </c>
      <c r="E107" s="31" t="s">
        <v>4548</v>
      </c>
      <c r="F107" s="19" t="s">
        <v>4598</v>
      </c>
      <c r="G107" s="19" t="s">
        <v>4555</v>
      </c>
    </row>
    <row r="108" spans="1:7" s="20" customFormat="1" ht="20.25" customHeight="1" x14ac:dyDescent="0.25">
      <c r="A108" s="27">
        <v>103</v>
      </c>
      <c r="B108" s="34" t="str">
        <f>RIGHT("a21057077", LEN("a21057077")-1)</f>
        <v>21057077</v>
      </c>
      <c r="C108" s="31" t="s">
        <v>4453</v>
      </c>
      <c r="D108" s="33">
        <v>32888</v>
      </c>
      <c r="E108" s="31" t="s">
        <v>4548</v>
      </c>
      <c r="F108" s="19" t="s">
        <v>4598</v>
      </c>
      <c r="G108" s="19" t="s">
        <v>4555</v>
      </c>
    </row>
    <row r="109" spans="1:7" s="20" customFormat="1" ht="20.25" customHeight="1" x14ac:dyDescent="0.25">
      <c r="A109" s="27">
        <v>104</v>
      </c>
      <c r="B109" s="34" t="str">
        <f>RIGHT("a21057078", LEN("a21057078")-1)</f>
        <v>21057078</v>
      </c>
      <c r="C109" s="31" t="s">
        <v>4454</v>
      </c>
      <c r="D109" s="33">
        <v>36500</v>
      </c>
      <c r="E109" s="31" t="s">
        <v>4548</v>
      </c>
      <c r="F109" s="19" t="s">
        <v>4598</v>
      </c>
      <c r="G109" s="19" t="s">
        <v>4555</v>
      </c>
    </row>
    <row r="110" spans="1:7" s="20" customFormat="1" ht="20.25" customHeight="1" x14ac:dyDescent="0.25">
      <c r="A110" s="27">
        <v>105</v>
      </c>
      <c r="B110" s="34" t="str">
        <f>RIGHT("a21057079", LEN("a21057079")-1)</f>
        <v>21057079</v>
      </c>
      <c r="C110" s="31" t="s">
        <v>4455</v>
      </c>
      <c r="D110" s="33">
        <v>32160</v>
      </c>
      <c r="E110" s="31" t="s">
        <v>4548</v>
      </c>
      <c r="F110" s="19" t="s">
        <v>4598</v>
      </c>
      <c r="G110" s="19" t="s">
        <v>4556</v>
      </c>
    </row>
    <row r="111" spans="1:7" s="20" customFormat="1" ht="20.25" customHeight="1" x14ac:dyDescent="0.25">
      <c r="A111" s="27">
        <v>106</v>
      </c>
      <c r="B111" s="34" t="str">
        <f>RIGHT("a21057080", LEN("a21057080")-1)</f>
        <v>21057080</v>
      </c>
      <c r="C111" s="31" t="s">
        <v>4456</v>
      </c>
      <c r="D111" s="33">
        <v>36076</v>
      </c>
      <c r="E111" s="31" t="s">
        <v>4548</v>
      </c>
      <c r="F111" s="19" t="s">
        <v>4598</v>
      </c>
      <c r="G111" s="19" t="s">
        <v>4556</v>
      </c>
    </row>
    <row r="112" spans="1:7" s="20" customFormat="1" ht="20.25" customHeight="1" x14ac:dyDescent="0.25">
      <c r="A112" s="27">
        <v>107</v>
      </c>
      <c r="B112" s="34" t="str">
        <f>RIGHT("a21057081", LEN("a21057081")-1)</f>
        <v>21057081</v>
      </c>
      <c r="C112" s="31" t="s">
        <v>4457</v>
      </c>
      <c r="D112" s="33">
        <v>31036</v>
      </c>
      <c r="E112" s="31" t="s">
        <v>4548</v>
      </c>
      <c r="F112" s="19" t="s">
        <v>4598</v>
      </c>
      <c r="G112" s="19" t="s">
        <v>4556</v>
      </c>
    </row>
    <row r="113" spans="1:7" s="20" customFormat="1" ht="20.25" customHeight="1" x14ac:dyDescent="0.25">
      <c r="A113" s="27">
        <v>108</v>
      </c>
      <c r="B113" s="34" t="str">
        <f>RIGHT("a21057082", LEN("a21057082")-1)</f>
        <v>21057082</v>
      </c>
      <c r="C113" s="31" t="s">
        <v>4458</v>
      </c>
      <c r="D113" s="33">
        <v>34989</v>
      </c>
      <c r="E113" s="31" t="s">
        <v>4548</v>
      </c>
      <c r="F113" s="19" t="s">
        <v>4598</v>
      </c>
      <c r="G113" s="19" t="s">
        <v>4556</v>
      </c>
    </row>
    <row r="114" spans="1:7" s="20" customFormat="1" ht="20.25" customHeight="1" x14ac:dyDescent="0.25">
      <c r="A114" s="27">
        <v>109</v>
      </c>
      <c r="B114" s="34" t="str">
        <f>RIGHT("a21057083", LEN("a21057083")-1)</f>
        <v>21057083</v>
      </c>
      <c r="C114" s="31" t="s">
        <v>4459</v>
      </c>
      <c r="D114" s="33">
        <v>30139</v>
      </c>
      <c r="E114" s="31" t="s">
        <v>4548</v>
      </c>
      <c r="F114" s="19" t="s">
        <v>4598</v>
      </c>
      <c r="G114" s="19" t="s">
        <v>4556</v>
      </c>
    </row>
    <row r="115" spans="1:7" s="20" customFormat="1" ht="20.25" customHeight="1" x14ac:dyDescent="0.25">
      <c r="A115" s="27">
        <v>110</v>
      </c>
      <c r="B115" s="34" t="str">
        <f>RIGHT("a21057084", LEN("a21057084")-1)</f>
        <v>21057084</v>
      </c>
      <c r="C115" s="31" t="s">
        <v>4460</v>
      </c>
      <c r="D115" s="33">
        <v>31954</v>
      </c>
      <c r="E115" s="31" t="s">
        <v>4548</v>
      </c>
      <c r="F115" s="19" t="s">
        <v>4598</v>
      </c>
      <c r="G115" s="19" t="s">
        <v>4556</v>
      </c>
    </row>
    <row r="116" spans="1:7" s="20" customFormat="1" ht="20.25" customHeight="1" x14ac:dyDescent="0.25">
      <c r="A116" s="27">
        <v>111</v>
      </c>
      <c r="B116" s="34" t="str">
        <f>RIGHT("a21057085", LEN("a21057085")-1)</f>
        <v>21057085</v>
      </c>
      <c r="C116" s="31" t="s">
        <v>3212</v>
      </c>
      <c r="D116" s="33">
        <v>28158</v>
      </c>
      <c r="E116" s="31" t="s">
        <v>4548</v>
      </c>
      <c r="F116" s="19" t="s">
        <v>4598</v>
      </c>
      <c r="G116" s="19" t="s">
        <v>4556</v>
      </c>
    </row>
    <row r="117" spans="1:7" s="20" customFormat="1" ht="20.25" customHeight="1" x14ac:dyDescent="0.25">
      <c r="A117" s="27">
        <v>112</v>
      </c>
      <c r="B117" s="34" t="str">
        <f>RIGHT("a21057086", LEN("a21057086")-1)</f>
        <v>21057086</v>
      </c>
      <c r="C117" s="31" t="s">
        <v>4461</v>
      </c>
      <c r="D117" s="33">
        <v>35089</v>
      </c>
      <c r="E117" s="31" t="s">
        <v>4548</v>
      </c>
      <c r="F117" s="19" t="s">
        <v>4598</v>
      </c>
      <c r="G117" s="19" t="s">
        <v>4556</v>
      </c>
    </row>
    <row r="118" spans="1:7" s="20" customFormat="1" ht="20.25" customHeight="1" x14ac:dyDescent="0.25">
      <c r="A118" s="27">
        <v>113</v>
      </c>
      <c r="B118" s="34" t="str">
        <f>RIGHT("a21057087", LEN("a21057087")-1)</f>
        <v>21057087</v>
      </c>
      <c r="C118" s="31" t="s">
        <v>2545</v>
      </c>
      <c r="D118" s="33">
        <v>28269</v>
      </c>
      <c r="E118" s="31" t="s">
        <v>4548</v>
      </c>
      <c r="F118" s="19" t="s">
        <v>4598</v>
      </c>
      <c r="G118" s="19" t="s">
        <v>4556</v>
      </c>
    </row>
    <row r="119" spans="1:7" s="20" customFormat="1" ht="20.25" customHeight="1" x14ac:dyDescent="0.25">
      <c r="A119" s="27">
        <v>114</v>
      </c>
      <c r="B119" s="34" t="str">
        <f>RIGHT("a21057088", LEN("a21057088")-1)</f>
        <v>21057088</v>
      </c>
      <c r="C119" s="31" t="s">
        <v>4462</v>
      </c>
      <c r="D119" s="33">
        <v>35101</v>
      </c>
      <c r="E119" s="31" t="s">
        <v>4548</v>
      </c>
      <c r="F119" s="19" t="s">
        <v>4598</v>
      </c>
      <c r="G119" s="19" t="s">
        <v>4556</v>
      </c>
    </row>
    <row r="120" spans="1:7" s="20" customFormat="1" ht="20.25" customHeight="1" x14ac:dyDescent="0.25">
      <c r="A120" s="27">
        <v>115</v>
      </c>
      <c r="B120" s="34" t="str">
        <f>RIGHT("a21057090", LEN("a21057090")-1)</f>
        <v>21057090</v>
      </c>
      <c r="C120" s="31" t="s">
        <v>1703</v>
      </c>
      <c r="D120" s="33">
        <v>34235</v>
      </c>
      <c r="E120" s="31" t="s">
        <v>4548</v>
      </c>
      <c r="F120" s="19" t="s">
        <v>4598</v>
      </c>
      <c r="G120" s="19" t="s">
        <v>4556</v>
      </c>
    </row>
    <row r="121" spans="1:7" s="20" customFormat="1" ht="20.25" customHeight="1" x14ac:dyDescent="0.25">
      <c r="A121" s="27">
        <v>116</v>
      </c>
      <c r="B121" s="34" t="str">
        <f>RIGHT("a21057091", LEN("a21057091")-1)</f>
        <v>21057091</v>
      </c>
      <c r="C121" s="31" t="s">
        <v>2629</v>
      </c>
      <c r="D121" s="33">
        <v>34750</v>
      </c>
      <c r="E121" s="31" t="s">
        <v>4548</v>
      </c>
      <c r="F121" s="19" t="s">
        <v>4598</v>
      </c>
      <c r="G121" s="19" t="s">
        <v>4556</v>
      </c>
    </row>
    <row r="122" spans="1:7" s="20" customFormat="1" ht="20.25" customHeight="1" x14ac:dyDescent="0.25">
      <c r="A122" s="27">
        <v>117</v>
      </c>
      <c r="B122" s="34" t="str">
        <f>RIGHT("a21057092", LEN("a21057092")-1)</f>
        <v>21057092</v>
      </c>
      <c r="C122" s="31" t="s">
        <v>4463</v>
      </c>
      <c r="D122" s="33">
        <v>34252</v>
      </c>
      <c r="E122" s="31" t="s">
        <v>4548</v>
      </c>
      <c r="F122" s="19" t="s">
        <v>4598</v>
      </c>
      <c r="G122" s="19" t="s">
        <v>4556</v>
      </c>
    </row>
    <row r="123" spans="1:7" s="20" customFormat="1" ht="20.25" customHeight="1" x14ac:dyDescent="0.25">
      <c r="A123" s="27">
        <v>118</v>
      </c>
      <c r="B123" s="34" t="str">
        <f>RIGHT("a21057093", LEN("a21057093")-1)</f>
        <v>21057093</v>
      </c>
      <c r="C123" s="31" t="s">
        <v>4464</v>
      </c>
      <c r="D123" s="33">
        <v>34587</v>
      </c>
      <c r="E123" s="31" t="s">
        <v>4548</v>
      </c>
      <c r="F123" s="19" t="s">
        <v>4598</v>
      </c>
      <c r="G123" s="19" t="s">
        <v>4556</v>
      </c>
    </row>
    <row r="124" spans="1:7" s="20" customFormat="1" ht="20.25" customHeight="1" x14ac:dyDescent="0.25">
      <c r="A124" s="27">
        <v>119</v>
      </c>
      <c r="B124" s="34" t="str">
        <f>RIGHT("a21057094", LEN("a21057094")-1)</f>
        <v>21057094</v>
      </c>
      <c r="C124" s="31" t="s">
        <v>4465</v>
      </c>
      <c r="D124" s="33">
        <v>29761</v>
      </c>
      <c r="E124" s="31" t="s">
        <v>4548</v>
      </c>
      <c r="F124" s="19" t="s">
        <v>4598</v>
      </c>
      <c r="G124" s="19" t="s">
        <v>4556</v>
      </c>
    </row>
    <row r="125" spans="1:7" s="20" customFormat="1" ht="20.25" customHeight="1" x14ac:dyDescent="0.25">
      <c r="A125" s="27">
        <v>120</v>
      </c>
      <c r="B125" s="34" t="str">
        <f>RIGHT("a21057095", LEN("a21057095")-1)</f>
        <v>21057095</v>
      </c>
      <c r="C125" s="31" t="s">
        <v>4466</v>
      </c>
      <c r="D125" s="33">
        <v>31899</v>
      </c>
      <c r="E125" s="31" t="s">
        <v>4548</v>
      </c>
      <c r="F125" s="19" t="s">
        <v>4598</v>
      </c>
      <c r="G125" s="19" t="s">
        <v>4556</v>
      </c>
    </row>
    <row r="126" spans="1:7" s="20" customFormat="1" ht="20.25" customHeight="1" x14ac:dyDescent="0.25">
      <c r="A126" s="27">
        <v>121</v>
      </c>
      <c r="B126" s="34" t="str">
        <f>RIGHT("a21057096", LEN("a21057096")-1)</f>
        <v>21057096</v>
      </c>
      <c r="C126" s="31" t="s">
        <v>4467</v>
      </c>
      <c r="D126" s="33">
        <v>30449</v>
      </c>
      <c r="E126" s="31" t="s">
        <v>4548</v>
      </c>
      <c r="F126" s="19" t="s">
        <v>4598</v>
      </c>
      <c r="G126" s="19" t="s">
        <v>4556</v>
      </c>
    </row>
    <row r="127" spans="1:7" s="20" customFormat="1" ht="20.25" customHeight="1" x14ac:dyDescent="0.25">
      <c r="A127" s="27">
        <v>122</v>
      </c>
      <c r="B127" s="34" t="str">
        <f>RIGHT("a21057097", LEN("a21057097")-1)</f>
        <v>21057097</v>
      </c>
      <c r="C127" s="31" t="s">
        <v>4468</v>
      </c>
      <c r="D127" s="33">
        <v>30493</v>
      </c>
      <c r="E127" s="31" t="s">
        <v>4548</v>
      </c>
      <c r="F127" s="19" t="s">
        <v>4598</v>
      </c>
      <c r="G127" s="19" t="s">
        <v>4556</v>
      </c>
    </row>
    <row r="128" spans="1:7" s="20" customFormat="1" ht="20.25" customHeight="1" x14ac:dyDescent="0.25">
      <c r="A128" s="27">
        <v>123</v>
      </c>
      <c r="B128" s="34" t="str">
        <f>RIGHT("a21057098", LEN("a21057098")-1)</f>
        <v>21057098</v>
      </c>
      <c r="C128" s="31" t="s">
        <v>4469</v>
      </c>
      <c r="D128" s="33">
        <v>33456</v>
      </c>
      <c r="E128" s="31" t="s">
        <v>4548</v>
      </c>
      <c r="F128" s="19" t="s">
        <v>4598</v>
      </c>
      <c r="G128" s="19" t="s">
        <v>4556</v>
      </c>
    </row>
    <row r="129" spans="1:7" s="20" customFormat="1" ht="20.25" customHeight="1" x14ac:dyDescent="0.25">
      <c r="A129" s="27">
        <v>124</v>
      </c>
      <c r="B129" s="34" t="str">
        <f>RIGHT("a21057099", LEN("a21057099")-1)</f>
        <v>21057099</v>
      </c>
      <c r="C129" s="31" t="s">
        <v>4470</v>
      </c>
      <c r="D129" s="33">
        <v>34440</v>
      </c>
      <c r="E129" s="31" t="s">
        <v>4548</v>
      </c>
      <c r="F129" s="19" t="s">
        <v>4598</v>
      </c>
      <c r="G129" s="19" t="s">
        <v>4556</v>
      </c>
    </row>
    <row r="130" spans="1:7" s="20" customFormat="1" ht="20.25" customHeight="1" x14ac:dyDescent="0.25">
      <c r="A130" s="27">
        <v>125</v>
      </c>
      <c r="B130" s="34" t="str">
        <f>RIGHT("a21057100", LEN("a21057100")-1)</f>
        <v>21057100</v>
      </c>
      <c r="C130" s="31" t="s">
        <v>4471</v>
      </c>
      <c r="D130" s="33">
        <v>35133</v>
      </c>
      <c r="E130" s="31" t="s">
        <v>4548</v>
      </c>
      <c r="F130" s="19" t="s">
        <v>4598</v>
      </c>
      <c r="G130" s="19" t="s">
        <v>4556</v>
      </c>
    </row>
    <row r="131" spans="1:7" s="20" customFormat="1" ht="20.25" customHeight="1" x14ac:dyDescent="0.25">
      <c r="A131" s="27">
        <v>126</v>
      </c>
      <c r="B131" s="34" t="str">
        <f>RIGHT("a21057101", LEN("a21057101")-1)</f>
        <v>21057101</v>
      </c>
      <c r="C131" s="31" t="s">
        <v>4472</v>
      </c>
      <c r="D131" s="33">
        <v>35256</v>
      </c>
      <c r="E131" s="31" t="s">
        <v>4548</v>
      </c>
      <c r="F131" s="19" t="s">
        <v>4598</v>
      </c>
      <c r="G131" s="19" t="s">
        <v>4556</v>
      </c>
    </row>
    <row r="132" spans="1:7" s="20" customFormat="1" ht="20.25" customHeight="1" x14ac:dyDescent="0.25">
      <c r="A132" s="27">
        <v>127</v>
      </c>
      <c r="B132" s="34" t="str">
        <f>RIGHT("a21057102", LEN("a21057102")-1)</f>
        <v>21057102</v>
      </c>
      <c r="C132" s="31" t="s">
        <v>4473</v>
      </c>
      <c r="D132" s="33">
        <v>31435</v>
      </c>
      <c r="E132" s="31" t="s">
        <v>4548</v>
      </c>
      <c r="F132" s="19" t="s">
        <v>4598</v>
      </c>
      <c r="G132" s="19" t="s">
        <v>4556</v>
      </c>
    </row>
    <row r="133" spans="1:7" s="20" customFormat="1" ht="20.25" customHeight="1" x14ac:dyDescent="0.25">
      <c r="A133" s="27">
        <v>128</v>
      </c>
      <c r="B133" s="34" t="str">
        <f>RIGHT("a21057103", LEN("a21057103")-1)</f>
        <v>21057103</v>
      </c>
      <c r="C133" s="31" t="s">
        <v>4474</v>
      </c>
      <c r="D133" s="33">
        <v>31999</v>
      </c>
      <c r="E133" s="31" t="s">
        <v>4548</v>
      </c>
      <c r="F133" s="19" t="s">
        <v>4598</v>
      </c>
      <c r="G133" s="19" t="s">
        <v>4556</v>
      </c>
    </row>
    <row r="134" spans="1:7" s="20" customFormat="1" ht="20.25" customHeight="1" x14ac:dyDescent="0.25">
      <c r="A134" s="27">
        <v>129</v>
      </c>
      <c r="B134" s="34" t="str">
        <f>RIGHT("a21057104", LEN("a21057104")-1)</f>
        <v>21057104</v>
      </c>
      <c r="C134" s="31" t="s">
        <v>4475</v>
      </c>
      <c r="D134" s="33">
        <v>32397</v>
      </c>
      <c r="E134" s="31" t="s">
        <v>4548</v>
      </c>
      <c r="F134" s="19" t="s">
        <v>4598</v>
      </c>
      <c r="G134" s="19" t="s">
        <v>4556</v>
      </c>
    </row>
    <row r="135" spans="1:7" s="20" customFormat="1" ht="20.25" customHeight="1" x14ac:dyDescent="0.25">
      <c r="A135" s="27">
        <v>130</v>
      </c>
      <c r="B135" s="34" t="str">
        <f>RIGHT("a21057105", LEN("a21057105")-1)</f>
        <v>21057105</v>
      </c>
      <c r="C135" s="31" t="s">
        <v>4476</v>
      </c>
      <c r="D135" s="33">
        <v>36059</v>
      </c>
      <c r="E135" s="31" t="s">
        <v>4548</v>
      </c>
      <c r="F135" s="19" t="s">
        <v>4598</v>
      </c>
      <c r="G135" s="19" t="s">
        <v>4556</v>
      </c>
    </row>
    <row r="136" spans="1:7" ht="20.25" customHeight="1" x14ac:dyDescent="0.2"/>
    <row r="137" spans="1:7" ht="18.75" customHeight="1" x14ac:dyDescent="0.25">
      <c r="A137" s="22" t="s">
        <v>4558</v>
      </c>
      <c r="B137" s="2"/>
    </row>
  </sheetData>
  <autoFilter ref="A5:N5"/>
  <mergeCells count="3">
    <mergeCell ref="A3:G3"/>
    <mergeCell ref="A4:G4"/>
    <mergeCell ref="F1:G1"/>
  </mergeCells>
  <pageMargins left="0.7" right="0.7" top="0.75" bottom="0.75" header="0.3" footer="0.3"/>
  <pageSetup paperSize="9" scale="66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Normal="100" workbookViewId="0">
      <selection activeCell="A4" sqref="A4:G4"/>
    </sheetView>
  </sheetViews>
  <sheetFormatPr defaultRowHeight="12.75" x14ac:dyDescent="0.2"/>
  <cols>
    <col min="1" max="1" width="9.140625" style="1"/>
    <col min="2" max="2" width="13.85546875" style="11" customWidth="1"/>
    <col min="3" max="3" width="24.42578125" style="26" customWidth="1"/>
    <col min="4" max="4" width="20.28515625" style="2" customWidth="1"/>
    <col min="5" max="5" width="35.140625" style="2" customWidth="1"/>
    <col min="6" max="6" width="18" style="2" customWidth="1"/>
    <col min="7" max="7" width="11.5703125" style="1" customWidth="1"/>
    <col min="8" max="16384" width="9.140625" style="1"/>
  </cols>
  <sheetData>
    <row r="1" spans="1:14" customFormat="1" ht="16.5" customHeight="1" x14ac:dyDescent="0.3">
      <c r="A1" s="13" t="s">
        <v>3847</v>
      </c>
      <c r="B1" s="14"/>
      <c r="C1" s="25"/>
      <c r="D1" s="14"/>
      <c r="E1" s="14"/>
      <c r="F1" s="50" t="s">
        <v>4602</v>
      </c>
      <c r="G1" s="50"/>
      <c r="H1" s="14"/>
      <c r="I1" s="14"/>
      <c r="J1" s="14"/>
      <c r="K1" s="14"/>
      <c r="L1" s="14"/>
    </row>
    <row r="2" spans="1:14" customFormat="1" ht="16.5" customHeight="1" x14ac:dyDescent="0.25">
      <c r="A2" s="16" t="s">
        <v>3848</v>
      </c>
      <c r="B2" s="14"/>
      <c r="C2" s="25"/>
      <c r="D2" s="14"/>
      <c r="E2" s="14"/>
      <c r="F2" s="15"/>
      <c r="G2" s="14"/>
      <c r="H2" s="14"/>
      <c r="I2" s="14"/>
      <c r="J2" s="14"/>
      <c r="K2" s="14"/>
      <c r="L2" s="14"/>
    </row>
    <row r="3" spans="1:14" customFormat="1" ht="43.5" customHeight="1" x14ac:dyDescent="0.3">
      <c r="A3" s="48" t="s">
        <v>4551</v>
      </c>
      <c r="B3" s="48"/>
      <c r="C3" s="48"/>
      <c r="D3" s="48"/>
      <c r="E3" s="48"/>
      <c r="F3" s="48"/>
      <c r="G3" s="48"/>
      <c r="H3" s="17"/>
      <c r="I3" s="17"/>
      <c r="J3" s="17"/>
      <c r="K3" s="17"/>
      <c r="L3" s="17"/>
      <c r="M3" s="17"/>
      <c r="N3" s="17"/>
    </row>
    <row r="4" spans="1:14" customFormat="1" ht="23.25" customHeight="1" x14ac:dyDescent="0.3">
      <c r="A4" s="49" t="s">
        <v>4606</v>
      </c>
      <c r="B4" s="49"/>
      <c r="C4" s="49"/>
      <c r="D4" s="49"/>
      <c r="E4" s="49"/>
      <c r="F4" s="49"/>
      <c r="G4" s="49"/>
      <c r="H4" s="18"/>
      <c r="I4" s="18"/>
      <c r="J4" s="18"/>
      <c r="K4" s="18"/>
      <c r="L4" s="18"/>
      <c r="M4" s="17"/>
      <c r="N4" s="17"/>
    </row>
    <row r="5" spans="1:14" ht="45" customHeight="1" x14ac:dyDescent="0.2">
      <c r="A5" s="23" t="s">
        <v>0</v>
      </c>
      <c r="B5" s="24" t="s">
        <v>3213</v>
      </c>
      <c r="C5" s="30" t="s">
        <v>3214</v>
      </c>
      <c r="D5" s="24" t="s">
        <v>4358</v>
      </c>
      <c r="E5" s="23" t="s">
        <v>3215</v>
      </c>
      <c r="F5" s="23" t="s">
        <v>4600</v>
      </c>
      <c r="G5" s="23" t="s">
        <v>3849</v>
      </c>
    </row>
    <row r="6" spans="1:14" s="20" customFormat="1" ht="20.25" customHeight="1" x14ac:dyDescent="0.25">
      <c r="A6" s="27">
        <v>1</v>
      </c>
      <c r="B6" s="34" t="str">
        <f>RIGHT("a21057162", LEN("a21057162")-1)</f>
        <v>21057162</v>
      </c>
      <c r="C6" s="31" t="s">
        <v>775</v>
      </c>
      <c r="D6" s="33">
        <v>29556</v>
      </c>
      <c r="E6" s="31" t="s">
        <v>4549</v>
      </c>
      <c r="F6" s="19" t="s">
        <v>4597</v>
      </c>
      <c r="G6" s="19" t="s">
        <v>4552</v>
      </c>
    </row>
    <row r="7" spans="1:14" s="20" customFormat="1" ht="20.25" customHeight="1" x14ac:dyDescent="0.25">
      <c r="A7" s="27">
        <v>2</v>
      </c>
      <c r="B7" s="34" t="str">
        <f>RIGHT("a21057164", LEN("a21057164")-1)</f>
        <v>21057164</v>
      </c>
      <c r="C7" s="31" t="s">
        <v>4477</v>
      </c>
      <c r="D7" s="33">
        <v>28970</v>
      </c>
      <c r="E7" s="31" t="s">
        <v>4549</v>
      </c>
      <c r="F7" s="19" t="s">
        <v>4597</v>
      </c>
      <c r="G7" s="19" t="s">
        <v>4552</v>
      </c>
    </row>
    <row r="8" spans="1:14" s="20" customFormat="1" ht="20.25" customHeight="1" x14ac:dyDescent="0.25">
      <c r="A8" s="27">
        <v>3</v>
      </c>
      <c r="B8" s="34" t="str">
        <f>RIGHT("a21057165", LEN("a21057165")-1)</f>
        <v>21057165</v>
      </c>
      <c r="C8" s="31" t="s">
        <v>4478</v>
      </c>
      <c r="D8" s="33">
        <v>29590</v>
      </c>
      <c r="E8" s="31" t="s">
        <v>4549</v>
      </c>
      <c r="F8" s="19" t="s">
        <v>4597</v>
      </c>
      <c r="G8" s="19" t="s">
        <v>4552</v>
      </c>
    </row>
    <row r="9" spans="1:14" s="20" customFormat="1" ht="20.25" customHeight="1" x14ac:dyDescent="0.25">
      <c r="A9" s="27">
        <v>4</v>
      </c>
      <c r="B9" s="34" t="str">
        <f>RIGHT("a21057166", LEN("a21057166")-1)</f>
        <v>21057166</v>
      </c>
      <c r="C9" s="31" t="s">
        <v>4479</v>
      </c>
      <c r="D9" s="33">
        <v>26350</v>
      </c>
      <c r="E9" s="31" t="s">
        <v>4549</v>
      </c>
      <c r="F9" s="19" t="s">
        <v>4597</v>
      </c>
      <c r="G9" s="19" t="s">
        <v>4552</v>
      </c>
    </row>
    <row r="10" spans="1:14" s="20" customFormat="1" ht="20.25" customHeight="1" x14ac:dyDescent="0.25">
      <c r="A10" s="27">
        <v>5</v>
      </c>
      <c r="B10" s="34" t="str">
        <f>RIGHT("a21057167", LEN("a21057167")-1)</f>
        <v>21057167</v>
      </c>
      <c r="C10" s="31" t="s">
        <v>4480</v>
      </c>
      <c r="D10" s="33">
        <v>29581</v>
      </c>
      <c r="E10" s="31" t="s">
        <v>4549</v>
      </c>
      <c r="F10" s="19" t="s">
        <v>4597</v>
      </c>
      <c r="G10" s="19" t="s">
        <v>4552</v>
      </c>
    </row>
    <row r="11" spans="1:14" s="20" customFormat="1" ht="20.25" customHeight="1" x14ac:dyDescent="0.25">
      <c r="A11" s="27">
        <v>6</v>
      </c>
      <c r="B11" s="34" t="str">
        <f>RIGHT("a21057168", LEN("a21057168")-1)</f>
        <v>21057168</v>
      </c>
      <c r="C11" s="31" t="s">
        <v>4481</v>
      </c>
      <c r="D11" s="33">
        <v>30046</v>
      </c>
      <c r="E11" s="31" t="s">
        <v>4549</v>
      </c>
      <c r="F11" s="19" t="s">
        <v>4597</v>
      </c>
      <c r="G11" s="19" t="s">
        <v>4552</v>
      </c>
    </row>
    <row r="12" spans="1:14" s="20" customFormat="1" ht="20.25" customHeight="1" x14ac:dyDescent="0.25">
      <c r="A12" s="27">
        <v>7</v>
      </c>
      <c r="B12" s="34" t="str">
        <f>RIGHT("a21057169", LEN("a21057169")-1)</f>
        <v>21057169</v>
      </c>
      <c r="C12" s="31" t="s">
        <v>4482</v>
      </c>
      <c r="D12" s="33">
        <v>28745</v>
      </c>
      <c r="E12" s="31" t="s">
        <v>4549</v>
      </c>
      <c r="F12" s="19" t="s">
        <v>4597</v>
      </c>
      <c r="G12" s="19" t="s">
        <v>4552</v>
      </c>
    </row>
    <row r="13" spans="1:14" s="20" customFormat="1" ht="20.25" customHeight="1" x14ac:dyDescent="0.25">
      <c r="A13" s="27">
        <v>8</v>
      </c>
      <c r="B13" s="34" t="str">
        <f>RIGHT("a21057170", LEN("a21057170")-1)</f>
        <v>21057170</v>
      </c>
      <c r="C13" s="31" t="s">
        <v>4483</v>
      </c>
      <c r="D13" s="33">
        <v>28686</v>
      </c>
      <c r="E13" s="31" t="s">
        <v>4549</v>
      </c>
      <c r="F13" s="19" t="s">
        <v>4597</v>
      </c>
      <c r="G13" s="19" t="s">
        <v>4552</v>
      </c>
    </row>
    <row r="14" spans="1:14" s="20" customFormat="1" ht="20.25" customHeight="1" x14ac:dyDescent="0.25">
      <c r="A14" s="27">
        <v>9</v>
      </c>
      <c r="B14" s="34" t="str">
        <f>RIGHT("a21057172", LEN("a21057172")-1)</f>
        <v>21057172</v>
      </c>
      <c r="C14" s="31" t="s">
        <v>4484</v>
      </c>
      <c r="D14" s="33">
        <v>26494</v>
      </c>
      <c r="E14" s="31" t="s">
        <v>4549</v>
      </c>
      <c r="F14" s="19" t="s">
        <v>4597</v>
      </c>
      <c r="G14" s="19" t="s">
        <v>4552</v>
      </c>
    </row>
    <row r="15" spans="1:14" s="20" customFormat="1" ht="20.25" customHeight="1" x14ac:dyDescent="0.25">
      <c r="A15" s="27">
        <v>10</v>
      </c>
      <c r="B15" s="34" t="str">
        <f>RIGHT("a21057173", LEN("a21057173")-1)</f>
        <v>21057173</v>
      </c>
      <c r="C15" s="31" t="s">
        <v>4485</v>
      </c>
      <c r="D15" s="33">
        <v>25182</v>
      </c>
      <c r="E15" s="31" t="s">
        <v>4549</v>
      </c>
      <c r="F15" s="19" t="s">
        <v>4597</v>
      </c>
      <c r="G15" s="19" t="s">
        <v>4552</v>
      </c>
    </row>
    <row r="16" spans="1:14" s="20" customFormat="1" ht="20.25" customHeight="1" x14ac:dyDescent="0.25">
      <c r="A16" s="27">
        <v>11</v>
      </c>
      <c r="B16" s="34" t="str">
        <f>RIGHT("a21057174", LEN("a21057174")-1)</f>
        <v>21057174</v>
      </c>
      <c r="C16" s="31" t="s">
        <v>4486</v>
      </c>
      <c r="D16" s="33">
        <v>27916</v>
      </c>
      <c r="E16" s="31" t="s">
        <v>4549</v>
      </c>
      <c r="F16" s="19" t="s">
        <v>4597</v>
      </c>
      <c r="G16" s="19" t="s">
        <v>4552</v>
      </c>
    </row>
    <row r="17" spans="1:7" s="20" customFormat="1" ht="20.25" customHeight="1" x14ac:dyDescent="0.25">
      <c r="A17" s="27">
        <v>12</v>
      </c>
      <c r="B17" s="34" t="str">
        <f>RIGHT("a21057176", LEN("a21057176")-1)</f>
        <v>21057176</v>
      </c>
      <c r="C17" s="31" t="s">
        <v>4487</v>
      </c>
      <c r="D17" s="33">
        <v>26870</v>
      </c>
      <c r="E17" s="31" t="s">
        <v>4549</v>
      </c>
      <c r="F17" s="19" t="s">
        <v>4597</v>
      </c>
      <c r="G17" s="19" t="s">
        <v>4552</v>
      </c>
    </row>
    <row r="18" spans="1:7" s="20" customFormat="1" ht="20.25" customHeight="1" x14ac:dyDescent="0.25">
      <c r="A18" s="27">
        <v>13</v>
      </c>
      <c r="B18" s="34" t="str">
        <f>RIGHT("a21057177", LEN("a21057177")-1)</f>
        <v>21057177</v>
      </c>
      <c r="C18" s="31" t="s">
        <v>631</v>
      </c>
      <c r="D18" s="33">
        <v>29402</v>
      </c>
      <c r="E18" s="31" t="s">
        <v>4549</v>
      </c>
      <c r="F18" s="19" t="s">
        <v>4597</v>
      </c>
      <c r="G18" s="19" t="s">
        <v>4552</v>
      </c>
    </row>
    <row r="19" spans="1:7" s="20" customFormat="1" ht="20.25" customHeight="1" x14ac:dyDescent="0.25">
      <c r="A19" s="27">
        <v>14</v>
      </c>
      <c r="B19" s="34" t="str">
        <f>RIGHT("a21057179", LEN("a21057179")-1)</f>
        <v>21057179</v>
      </c>
      <c r="C19" s="31" t="s">
        <v>4488</v>
      </c>
      <c r="D19" s="33">
        <v>29071</v>
      </c>
      <c r="E19" s="31" t="s">
        <v>4549</v>
      </c>
      <c r="F19" s="19" t="s">
        <v>4597</v>
      </c>
      <c r="G19" s="19" t="s">
        <v>4552</v>
      </c>
    </row>
    <row r="20" spans="1:7" s="20" customFormat="1" ht="20.25" customHeight="1" x14ac:dyDescent="0.25">
      <c r="A20" s="27">
        <v>15</v>
      </c>
      <c r="B20" s="34" t="str">
        <f>RIGHT("a21057178", LEN("a21057178")-1)</f>
        <v>21057178</v>
      </c>
      <c r="C20" s="31" t="s">
        <v>4489</v>
      </c>
      <c r="D20" s="33">
        <v>25526</v>
      </c>
      <c r="E20" s="31" t="s">
        <v>4549</v>
      </c>
      <c r="F20" s="19" t="s">
        <v>4597</v>
      </c>
      <c r="G20" s="19" t="s">
        <v>4552</v>
      </c>
    </row>
    <row r="21" spans="1:7" s="20" customFormat="1" ht="20.25" customHeight="1" x14ac:dyDescent="0.25">
      <c r="A21" s="27">
        <v>16</v>
      </c>
      <c r="B21" s="34" t="str">
        <f>RIGHT("a21057180", LEN("a21057180")-1)</f>
        <v>21057180</v>
      </c>
      <c r="C21" s="31" t="s">
        <v>4490</v>
      </c>
      <c r="D21" s="33">
        <v>26649</v>
      </c>
      <c r="E21" s="31" t="s">
        <v>4549</v>
      </c>
      <c r="F21" s="19" t="s">
        <v>4597</v>
      </c>
      <c r="G21" s="19" t="s">
        <v>4552</v>
      </c>
    </row>
    <row r="22" spans="1:7" s="20" customFormat="1" ht="20.25" customHeight="1" x14ac:dyDescent="0.25">
      <c r="A22" s="27">
        <v>17</v>
      </c>
      <c r="B22" s="34" t="str">
        <f>RIGHT("a21057181", LEN("a21057181")-1)</f>
        <v>21057181</v>
      </c>
      <c r="C22" s="31" t="s">
        <v>4491</v>
      </c>
      <c r="D22" s="33">
        <v>27180</v>
      </c>
      <c r="E22" s="31" t="s">
        <v>4549</v>
      </c>
      <c r="F22" s="19" t="s">
        <v>4597</v>
      </c>
      <c r="G22" s="19" t="s">
        <v>4552</v>
      </c>
    </row>
    <row r="23" spans="1:7" s="20" customFormat="1" ht="20.25" customHeight="1" x14ac:dyDescent="0.25">
      <c r="A23" s="27">
        <v>18</v>
      </c>
      <c r="B23" s="34" t="str">
        <f>RIGHT("a21057182", LEN("a21057182")-1)</f>
        <v>21057182</v>
      </c>
      <c r="C23" s="31" t="s">
        <v>4492</v>
      </c>
      <c r="D23" s="33">
        <v>31653</v>
      </c>
      <c r="E23" s="31" t="s">
        <v>4549</v>
      </c>
      <c r="F23" s="19" t="s">
        <v>4597</v>
      </c>
      <c r="G23" s="19" t="s">
        <v>4552</v>
      </c>
    </row>
    <row r="24" spans="1:7" s="20" customFormat="1" ht="20.25" customHeight="1" x14ac:dyDescent="0.25">
      <c r="A24" s="27">
        <v>19</v>
      </c>
      <c r="B24" s="34" t="str">
        <f>RIGHT("a21057183", LEN("a21057183")-1)</f>
        <v>21057183</v>
      </c>
      <c r="C24" s="31" t="s">
        <v>4493</v>
      </c>
      <c r="D24" s="33">
        <v>30891</v>
      </c>
      <c r="E24" s="31" t="s">
        <v>4549</v>
      </c>
      <c r="F24" s="19" t="s">
        <v>4597</v>
      </c>
      <c r="G24" s="19" t="s">
        <v>4553</v>
      </c>
    </row>
    <row r="25" spans="1:7" s="20" customFormat="1" ht="20.25" customHeight="1" x14ac:dyDescent="0.25">
      <c r="A25" s="27">
        <v>20</v>
      </c>
      <c r="B25" s="34" t="str">
        <f>RIGHT("a21057184", LEN("a21057184")-1)</f>
        <v>21057184</v>
      </c>
      <c r="C25" s="31" t="s">
        <v>4494</v>
      </c>
      <c r="D25" s="33">
        <v>30504</v>
      </c>
      <c r="E25" s="31" t="s">
        <v>4549</v>
      </c>
      <c r="F25" s="19" t="s">
        <v>4597</v>
      </c>
      <c r="G25" s="19" t="s">
        <v>4553</v>
      </c>
    </row>
    <row r="26" spans="1:7" s="20" customFormat="1" ht="20.25" customHeight="1" x14ac:dyDescent="0.25">
      <c r="A26" s="27">
        <v>21</v>
      </c>
      <c r="B26" s="34" t="str">
        <f>RIGHT("a21057185", LEN("a21057185")-1)</f>
        <v>21057185</v>
      </c>
      <c r="C26" s="31" t="s">
        <v>4495</v>
      </c>
      <c r="D26" s="33">
        <v>29124</v>
      </c>
      <c r="E26" s="31" t="s">
        <v>4549</v>
      </c>
      <c r="F26" s="19" t="s">
        <v>4597</v>
      </c>
      <c r="G26" s="19" t="s">
        <v>4553</v>
      </c>
    </row>
    <row r="27" spans="1:7" s="20" customFormat="1" ht="20.25" customHeight="1" x14ac:dyDescent="0.25">
      <c r="A27" s="27">
        <v>22</v>
      </c>
      <c r="B27" s="34" t="str">
        <f>RIGHT("a21057187", LEN("a21057187")-1)</f>
        <v>21057187</v>
      </c>
      <c r="C27" s="31" t="s">
        <v>4496</v>
      </c>
      <c r="D27" s="33">
        <v>30473</v>
      </c>
      <c r="E27" s="31" t="s">
        <v>4549</v>
      </c>
      <c r="F27" s="19" t="s">
        <v>4597</v>
      </c>
      <c r="G27" s="19" t="s">
        <v>4553</v>
      </c>
    </row>
    <row r="28" spans="1:7" s="20" customFormat="1" ht="20.25" customHeight="1" x14ac:dyDescent="0.25">
      <c r="A28" s="27">
        <v>23</v>
      </c>
      <c r="B28" s="34" t="str">
        <f>RIGHT("a21057188", LEN("a21057188")-1)</f>
        <v>21057188</v>
      </c>
      <c r="C28" s="31" t="s">
        <v>4497</v>
      </c>
      <c r="D28" s="33">
        <v>28318</v>
      </c>
      <c r="E28" s="31" t="s">
        <v>4549</v>
      </c>
      <c r="F28" s="19" t="s">
        <v>4597</v>
      </c>
      <c r="G28" s="19" t="s">
        <v>4553</v>
      </c>
    </row>
    <row r="29" spans="1:7" s="20" customFormat="1" ht="20.25" customHeight="1" x14ac:dyDescent="0.25">
      <c r="A29" s="27">
        <v>24</v>
      </c>
      <c r="B29" s="34" t="str">
        <f>RIGHT("a21057190", LEN("a21057190")-1)</f>
        <v>21057190</v>
      </c>
      <c r="C29" s="31" t="s">
        <v>4498</v>
      </c>
      <c r="D29" s="33">
        <v>30532</v>
      </c>
      <c r="E29" s="31" t="s">
        <v>4549</v>
      </c>
      <c r="F29" s="19" t="s">
        <v>4597</v>
      </c>
      <c r="G29" s="19" t="s">
        <v>4553</v>
      </c>
    </row>
    <row r="30" spans="1:7" s="20" customFormat="1" ht="20.25" customHeight="1" x14ac:dyDescent="0.25">
      <c r="A30" s="27">
        <v>25</v>
      </c>
      <c r="B30" s="34" t="str">
        <f>RIGHT("a21057189", LEN("a21057189")-1)</f>
        <v>21057189</v>
      </c>
      <c r="C30" s="31" t="s">
        <v>4499</v>
      </c>
      <c r="D30" s="33">
        <v>29830</v>
      </c>
      <c r="E30" s="31" t="s">
        <v>4549</v>
      </c>
      <c r="F30" s="19" t="s">
        <v>4597</v>
      </c>
      <c r="G30" s="19" t="s">
        <v>4553</v>
      </c>
    </row>
    <row r="31" spans="1:7" s="20" customFormat="1" ht="20.25" customHeight="1" x14ac:dyDescent="0.25">
      <c r="A31" s="27">
        <v>26</v>
      </c>
      <c r="B31" s="34" t="str">
        <f>RIGHT("a21057191", LEN("a21057191")-1)</f>
        <v>21057191</v>
      </c>
      <c r="C31" s="31" t="s">
        <v>4459</v>
      </c>
      <c r="D31" s="33">
        <v>28472</v>
      </c>
      <c r="E31" s="31" t="s">
        <v>4549</v>
      </c>
      <c r="F31" s="19" t="s">
        <v>4597</v>
      </c>
      <c r="G31" s="19" t="s">
        <v>4553</v>
      </c>
    </row>
    <row r="32" spans="1:7" s="20" customFormat="1" ht="20.25" customHeight="1" x14ac:dyDescent="0.25">
      <c r="A32" s="27">
        <v>27</v>
      </c>
      <c r="B32" s="34" t="str">
        <f>RIGHT("a21057192", LEN("a21057192")-1)</f>
        <v>21057192</v>
      </c>
      <c r="C32" s="31" t="s">
        <v>4500</v>
      </c>
      <c r="D32" s="33">
        <v>28721</v>
      </c>
      <c r="E32" s="31" t="s">
        <v>4549</v>
      </c>
      <c r="F32" s="19" t="s">
        <v>4597</v>
      </c>
      <c r="G32" s="19" t="s">
        <v>4553</v>
      </c>
    </row>
    <row r="33" spans="1:7" s="20" customFormat="1" ht="20.25" customHeight="1" x14ac:dyDescent="0.25">
      <c r="A33" s="27">
        <v>28</v>
      </c>
      <c r="B33" s="34" t="str">
        <f>RIGHT("a21057193", LEN("a21057193")-1)</f>
        <v>21057193</v>
      </c>
      <c r="C33" s="31" t="s">
        <v>4501</v>
      </c>
      <c r="D33" s="33">
        <v>26921</v>
      </c>
      <c r="E33" s="31" t="s">
        <v>4549</v>
      </c>
      <c r="F33" s="19" t="s">
        <v>4597</v>
      </c>
      <c r="G33" s="19" t="s">
        <v>4553</v>
      </c>
    </row>
    <row r="34" spans="1:7" s="20" customFormat="1" ht="20.25" customHeight="1" x14ac:dyDescent="0.25">
      <c r="A34" s="27">
        <v>29</v>
      </c>
      <c r="B34" s="34" t="str">
        <f>RIGHT("a21057208", LEN("a21057208")-1)</f>
        <v>21057208</v>
      </c>
      <c r="C34" s="31" t="s">
        <v>4502</v>
      </c>
      <c r="D34" s="33">
        <v>28314</v>
      </c>
      <c r="E34" s="31" t="s">
        <v>4549</v>
      </c>
      <c r="F34" s="19" t="s">
        <v>4597</v>
      </c>
      <c r="G34" s="19" t="s">
        <v>4553</v>
      </c>
    </row>
    <row r="35" spans="1:7" s="20" customFormat="1" ht="20.25" customHeight="1" x14ac:dyDescent="0.25">
      <c r="A35" s="27">
        <v>30</v>
      </c>
      <c r="B35" s="34" t="str">
        <f>RIGHT("a21057194", LEN("a21057194")-1)</f>
        <v>21057194</v>
      </c>
      <c r="C35" s="31" t="s">
        <v>4503</v>
      </c>
      <c r="D35" s="33">
        <v>31369</v>
      </c>
      <c r="E35" s="31" t="s">
        <v>4549</v>
      </c>
      <c r="F35" s="19" t="s">
        <v>4597</v>
      </c>
      <c r="G35" s="19" t="s">
        <v>4553</v>
      </c>
    </row>
    <row r="36" spans="1:7" s="20" customFormat="1" ht="20.25" customHeight="1" x14ac:dyDescent="0.25">
      <c r="A36" s="27">
        <v>31</v>
      </c>
      <c r="B36" s="34" t="str">
        <f>RIGHT("a21057195", LEN("a21057195")-1)</f>
        <v>21057195</v>
      </c>
      <c r="C36" s="31" t="s">
        <v>4504</v>
      </c>
      <c r="D36" s="33">
        <v>24244</v>
      </c>
      <c r="E36" s="31" t="s">
        <v>4549</v>
      </c>
      <c r="F36" s="19" t="s">
        <v>4597</v>
      </c>
      <c r="G36" s="19" t="s">
        <v>4553</v>
      </c>
    </row>
    <row r="37" spans="1:7" s="20" customFormat="1" ht="20.25" customHeight="1" x14ac:dyDescent="0.25">
      <c r="A37" s="27">
        <v>32</v>
      </c>
      <c r="B37" s="34" t="str">
        <f>RIGHT("a21057196", LEN("a21057196")-1)</f>
        <v>21057196</v>
      </c>
      <c r="C37" s="31" t="s">
        <v>4505</v>
      </c>
      <c r="D37" s="33">
        <v>24852</v>
      </c>
      <c r="E37" s="31" t="s">
        <v>4549</v>
      </c>
      <c r="F37" s="19" t="s">
        <v>4597</v>
      </c>
      <c r="G37" s="19" t="s">
        <v>4553</v>
      </c>
    </row>
    <row r="38" spans="1:7" s="20" customFormat="1" ht="20.25" customHeight="1" x14ac:dyDescent="0.25">
      <c r="A38" s="27">
        <v>33</v>
      </c>
      <c r="B38" s="34" t="str">
        <f>RIGHT("a21057197", LEN("a21057197")-1)</f>
        <v>21057197</v>
      </c>
      <c r="C38" s="31" t="s">
        <v>4506</v>
      </c>
      <c r="D38" s="33">
        <v>29181</v>
      </c>
      <c r="E38" s="31" t="s">
        <v>4549</v>
      </c>
      <c r="F38" s="19" t="s">
        <v>4597</v>
      </c>
      <c r="G38" s="19" t="s">
        <v>4553</v>
      </c>
    </row>
    <row r="39" spans="1:7" s="20" customFormat="1" ht="20.25" customHeight="1" x14ac:dyDescent="0.25">
      <c r="A39" s="27">
        <v>34</v>
      </c>
      <c r="B39" s="34" t="str">
        <f>RIGHT("a21057198", LEN("a21057198")-1)</f>
        <v>21057198</v>
      </c>
      <c r="C39" s="31" t="s">
        <v>4507</v>
      </c>
      <c r="D39" s="33">
        <v>27248</v>
      </c>
      <c r="E39" s="31" t="s">
        <v>4549</v>
      </c>
      <c r="F39" s="19" t="s">
        <v>4597</v>
      </c>
      <c r="G39" s="19" t="s">
        <v>4553</v>
      </c>
    </row>
    <row r="40" spans="1:7" s="20" customFormat="1" ht="20.25" customHeight="1" x14ac:dyDescent="0.25">
      <c r="A40" s="27">
        <v>35</v>
      </c>
      <c r="B40" s="34" t="str">
        <f>RIGHT("a21057199", LEN("a21057199")-1)</f>
        <v>21057199</v>
      </c>
      <c r="C40" s="31" t="s">
        <v>4508</v>
      </c>
      <c r="D40" s="33">
        <v>26570</v>
      </c>
      <c r="E40" s="31" t="s">
        <v>4549</v>
      </c>
      <c r="F40" s="19" t="s">
        <v>4597</v>
      </c>
      <c r="G40" s="19" t="s">
        <v>4553</v>
      </c>
    </row>
    <row r="41" spans="1:7" s="20" customFormat="1" ht="20.25" customHeight="1" x14ac:dyDescent="0.25">
      <c r="A41" s="27">
        <v>36</v>
      </c>
      <c r="B41" s="34" t="str">
        <f>RIGHT("a21057200", LEN("a21057200")-1)</f>
        <v>21057200</v>
      </c>
      <c r="C41" s="31" t="s">
        <v>4509</v>
      </c>
      <c r="D41" s="33">
        <v>29062</v>
      </c>
      <c r="E41" s="31" t="s">
        <v>4549</v>
      </c>
      <c r="F41" s="19" t="s">
        <v>4597</v>
      </c>
      <c r="G41" s="19" t="s">
        <v>4553</v>
      </c>
    </row>
    <row r="42" spans="1:7" s="20" customFormat="1" ht="20.25" customHeight="1" x14ac:dyDescent="0.25">
      <c r="A42" s="27">
        <v>37</v>
      </c>
      <c r="B42" s="34" t="str">
        <f>RIGHT("a21057201", LEN("a21057201")-1)</f>
        <v>21057201</v>
      </c>
      <c r="C42" s="31" t="s">
        <v>4510</v>
      </c>
      <c r="D42" s="33">
        <v>30285</v>
      </c>
      <c r="E42" s="31" t="s">
        <v>4549</v>
      </c>
      <c r="F42" s="19" t="s">
        <v>4597</v>
      </c>
      <c r="G42" s="19" t="s">
        <v>4554</v>
      </c>
    </row>
    <row r="43" spans="1:7" s="20" customFormat="1" ht="20.25" customHeight="1" x14ac:dyDescent="0.25">
      <c r="A43" s="27">
        <v>38</v>
      </c>
      <c r="B43" s="34" t="str">
        <f>RIGHT("a21057202", LEN("a21057202")-1)</f>
        <v>21057202</v>
      </c>
      <c r="C43" s="31" t="s">
        <v>4511</v>
      </c>
      <c r="D43" s="33">
        <v>28788</v>
      </c>
      <c r="E43" s="31" t="s">
        <v>4549</v>
      </c>
      <c r="F43" s="19" t="s">
        <v>4597</v>
      </c>
      <c r="G43" s="19" t="s">
        <v>4554</v>
      </c>
    </row>
    <row r="44" spans="1:7" s="20" customFormat="1" ht="20.25" customHeight="1" x14ac:dyDescent="0.25">
      <c r="A44" s="27">
        <v>39</v>
      </c>
      <c r="B44" s="34" t="str">
        <f>RIGHT("a21057203", LEN("a21057203")-1)</f>
        <v>21057203</v>
      </c>
      <c r="C44" s="31" t="s">
        <v>4512</v>
      </c>
      <c r="D44" s="33">
        <v>24395</v>
      </c>
      <c r="E44" s="31" t="s">
        <v>4549</v>
      </c>
      <c r="F44" s="19" t="s">
        <v>4597</v>
      </c>
      <c r="G44" s="19" t="s">
        <v>4554</v>
      </c>
    </row>
    <row r="45" spans="1:7" s="20" customFormat="1" ht="20.25" customHeight="1" x14ac:dyDescent="0.25">
      <c r="A45" s="27">
        <v>40</v>
      </c>
      <c r="B45" s="34" t="str">
        <f>RIGHT("a21057204", LEN("a21057204")-1)</f>
        <v>21057204</v>
      </c>
      <c r="C45" s="31" t="s">
        <v>4513</v>
      </c>
      <c r="D45" s="33">
        <v>28715</v>
      </c>
      <c r="E45" s="31" t="s">
        <v>4549</v>
      </c>
      <c r="F45" s="19" t="s">
        <v>4597</v>
      </c>
      <c r="G45" s="19" t="s">
        <v>4554</v>
      </c>
    </row>
    <row r="46" spans="1:7" s="20" customFormat="1" ht="20.25" customHeight="1" x14ac:dyDescent="0.25">
      <c r="A46" s="27">
        <v>41</v>
      </c>
      <c r="B46" s="34" t="str">
        <f>RIGHT("a21057205", LEN("a21057205")-1)</f>
        <v>21057205</v>
      </c>
      <c r="C46" s="31" t="s">
        <v>4514</v>
      </c>
      <c r="D46" s="33">
        <v>27830</v>
      </c>
      <c r="E46" s="31" t="s">
        <v>4549</v>
      </c>
      <c r="F46" s="19" t="s">
        <v>4597</v>
      </c>
      <c r="G46" s="19" t="s">
        <v>4554</v>
      </c>
    </row>
    <row r="47" spans="1:7" s="20" customFormat="1" ht="20.25" customHeight="1" x14ac:dyDescent="0.25">
      <c r="A47" s="27">
        <v>42</v>
      </c>
      <c r="B47" s="34" t="str">
        <f>RIGHT("a21057206", LEN("a21057206")-1)</f>
        <v>21057206</v>
      </c>
      <c r="C47" s="31" t="s">
        <v>4515</v>
      </c>
      <c r="D47" s="33">
        <v>26996</v>
      </c>
      <c r="E47" s="31" t="s">
        <v>4549</v>
      </c>
      <c r="F47" s="19" t="s">
        <v>4597</v>
      </c>
      <c r="G47" s="19" t="s">
        <v>4554</v>
      </c>
    </row>
    <row r="48" spans="1:7" s="20" customFormat="1" ht="20.25" customHeight="1" x14ac:dyDescent="0.25">
      <c r="A48" s="27">
        <v>43</v>
      </c>
      <c r="B48" s="34" t="str">
        <f>RIGHT("a21057207", LEN("a21057207")-1)</f>
        <v>21057207</v>
      </c>
      <c r="C48" s="31" t="s">
        <v>4516</v>
      </c>
      <c r="D48" s="33">
        <v>27634</v>
      </c>
      <c r="E48" s="31" t="s">
        <v>4549</v>
      </c>
      <c r="F48" s="19" t="s">
        <v>4597</v>
      </c>
      <c r="G48" s="19" t="s">
        <v>4554</v>
      </c>
    </row>
    <row r="49" spans="1:7" s="20" customFormat="1" ht="20.25" customHeight="1" x14ac:dyDescent="0.25">
      <c r="A49" s="27">
        <v>44</v>
      </c>
      <c r="B49" s="34" t="str">
        <f>RIGHT("a21057134", LEN("a21057134")-1)</f>
        <v>21057134</v>
      </c>
      <c r="C49" s="31" t="s">
        <v>4517</v>
      </c>
      <c r="D49" s="33">
        <v>34786</v>
      </c>
      <c r="E49" s="31" t="s">
        <v>4550</v>
      </c>
      <c r="F49" s="19" t="s">
        <v>4597</v>
      </c>
      <c r="G49" s="19" t="s">
        <v>4554</v>
      </c>
    </row>
    <row r="50" spans="1:7" s="20" customFormat="1" ht="20.25" customHeight="1" x14ac:dyDescent="0.25">
      <c r="A50" s="27">
        <v>45</v>
      </c>
      <c r="B50" s="34" t="str">
        <f>RIGHT("a21057135", LEN("a21057135")-1)</f>
        <v>21057135</v>
      </c>
      <c r="C50" s="31" t="s">
        <v>2871</v>
      </c>
      <c r="D50" s="33">
        <v>32981</v>
      </c>
      <c r="E50" s="31" t="s">
        <v>4550</v>
      </c>
      <c r="F50" s="19" t="s">
        <v>4597</v>
      </c>
      <c r="G50" s="19" t="s">
        <v>4554</v>
      </c>
    </row>
    <row r="51" spans="1:7" s="20" customFormat="1" ht="20.25" customHeight="1" x14ac:dyDescent="0.25">
      <c r="A51" s="27">
        <v>46</v>
      </c>
      <c r="B51" s="34" t="str">
        <f>RIGHT("a21057133", LEN("a21057133")-1)</f>
        <v>21057133</v>
      </c>
      <c r="C51" s="31" t="s">
        <v>4518</v>
      </c>
      <c r="D51" s="33">
        <v>36151</v>
      </c>
      <c r="E51" s="31" t="s">
        <v>4550</v>
      </c>
      <c r="F51" s="19" t="s">
        <v>4597</v>
      </c>
      <c r="G51" s="19" t="s">
        <v>4554</v>
      </c>
    </row>
    <row r="52" spans="1:7" s="20" customFormat="1" ht="20.25" customHeight="1" x14ac:dyDescent="0.25">
      <c r="A52" s="27">
        <v>47</v>
      </c>
      <c r="B52" s="34" t="str">
        <f>RIGHT("a21057136", LEN("a21057136")-1)</f>
        <v>21057136</v>
      </c>
      <c r="C52" s="31" t="s">
        <v>4519</v>
      </c>
      <c r="D52" s="33">
        <v>35554</v>
      </c>
      <c r="E52" s="31" t="s">
        <v>4550</v>
      </c>
      <c r="F52" s="19" t="s">
        <v>4597</v>
      </c>
      <c r="G52" s="19" t="s">
        <v>4554</v>
      </c>
    </row>
    <row r="53" spans="1:7" s="20" customFormat="1" ht="20.25" customHeight="1" x14ac:dyDescent="0.25">
      <c r="A53" s="27">
        <v>48</v>
      </c>
      <c r="B53" s="34" t="str">
        <f>RIGHT("a21057137", LEN("a21057137")-1)</f>
        <v>21057137</v>
      </c>
      <c r="C53" s="31" t="s">
        <v>777</v>
      </c>
      <c r="D53" s="33">
        <v>35730</v>
      </c>
      <c r="E53" s="31" t="s">
        <v>4550</v>
      </c>
      <c r="F53" s="19" t="s">
        <v>4597</v>
      </c>
      <c r="G53" s="19" t="s">
        <v>4554</v>
      </c>
    </row>
    <row r="54" spans="1:7" s="20" customFormat="1" ht="20.25" customHeight="1" x14ac:dyDescent="0.25">
      <c r="A54" s="27">
        <v>49</v>
      </c>
      <c r="B54" s="34" t="str">
        <f>RIGHT("a21057138", LEN("a21057138")-1)</f>
        <v>21057138</v>
      </c>
      <c r="C54" s="31" t="s">
        <v>4520</v>
      </c>
      <c r="D54" s="33">
        <v>35288</v>
      </c>
      <c r="E54" s="31" t="s">
        <v>4550</v>
      </c>
      <c r="F54" s="19" t="s">
        <v>4597</v>
      </c>
      <c r="G54" s="19" t="s">
        <v>4554</v>
      </c>
    </row>
    <row r="55" spans="1:7" s="20" customFormat="1" ht="20.25" customHeight="1" x14ac:dyDescent="0.25">
      <c r="A55" s="27">
        <v>50</v>
      </c>
      <c r="B55" s="34" t="str">
        <f>RIGHT("a21057139", LEN("a21057139")-1)</f>
        <v>21057139</v>
      </c>
      <c r="C55" s="31" t="s">
        <v>4521</v>
      </c>
      <c r="D55" s="33">
        <v>31613</v>
      </c>
      <c r="E55" s="31" t="s">
        <v>4550</v>
      </c>
      <c r="F55" s="19" t="s">
        <v>4597</v>
      </c>
      <c r="G55" s="19" t="s">
        <v>4554</v>
      </c>
    </row>
    <row r="56" spans="1:7" s="20" customFormat="1" ht="20.25" customHeight="1" x14ac:dyDescent="0.25">
      <c r="A56" s="27">
        <v>51</v>
      </c>
      <c r="B56" s="34" t="str">
        <f>RIGHT("a21057140", LEN("a21057140")-1)</f>
        <v>21057140</v>
      </c>
      <c r="C56" s="31" t="s">
        <v>4522</v>
      </c>
      <c r="D56" s="33">
        <v>35743</v>
      </c>
      <c r="E56" s="31" t="s">
        <v>4550</v>
      </c>
      <c r="F56" s="19" t="s">
        <v>4597</v>
      </c>
      <c r="G56" s="19" t="s">
        <v>4554</v>
      </c>
    </row>
    <row r="57" spans="1:7" s="20" customFormat="1" ht="20.25" customHeight="1" x14ac:dyDescent="0.25">
      <c r="A57" s="27">
        <v>52</v>
      </c>
      <c r="B57" s="34" t="str">
        <f>RIGHT("a21057141", LEN("a21057141")-1)</f>
        <v>21057141</v>
      </c>
      <c r="C57" s="31" t="s">
        <v>4523</v>
      </c>
      <c r="D57" s="33">
        <v>35631</v>
      </c>
      <c r="E57" s="31" t="s">
        <v>4550</v>
      </c>
      <c r="F57" s="19" t="s">
        <v>4597</v>
      </c>
      <c r="G57" s="19" t="s">
        <v>4554</v>
      </c>
    </row>
    <row r="58" spans="1:7" s="20" customFormat="1" ht="20.25" customHeight="1" x14ac:dyDescent="0.25">
      <c r="A58" s="27">
        <v>53</v>
      </c>
      <c r="B58" s="34" t="str">
        <f>RIGHT("a21057142", LEN("a21057142")-1)</f>
        <v>21057142</v>
      </c>
      <c r="C58" s="31" t="s">
        <v>4524</v>
      </c>
      <c r="D58" s="33">
        <v>35849</v>
      </c>
      <c r="E58" s="31" t="s">
        <v>4550</v>
      </c>
      <c r="F58" s="19" t="s">
        <v>4597</v>
      </c>
      <c r="G58" s="19" t="s">
        <v>4554</v>
      </c>
    </row>
    <row r="59" spans="1:7" s="20" customFormat="1" ht="20.25" customHeight="1" x14ac:dyDescent="0.25">
      <c r="A59" s="27">
        <v>54</v>
      </c>
      <c r="B59" s="34" t="str">
        <f>RIGHT("a21057143", LEN("a21057143")-1)</f>
        <v>21057143</v>
      </c>
      <c r="C59" s="31" t="s">
        <v>4525</v>
      </c>
      <c r="D59" s="33">
        <v>33276</v>
      </c>
      <c r="E59" s="31" t="s">
        <v>4550</v>
      </c>
      <c r="F59" s="19" t="s">
        <v>4597</v>
      </c>
      <c r="G59" s="19" t="s">
        <v>4554</v>
      </c>
    </row>
    <row r="60" spans="1:7" s="20" customFormat="1" ht="20.25" customHeight="1" x14ac:dyDescent="0.25">
      <c r="A60" s="27">
        <v>55</v>
      </c>
      <c r="B60" s="34" t="str">
        <f>RIGHT("a21057144", LEN("a21057144")-1)</f>
        <v>21057144</v>
      </c>
      <c r="C60" s="31" t="s">
        <v>4526</v>
      </c>
      <c r="D60" s="33">
        <v>34952</v>
      </c>
      <c r="E60" s="31" t="s">
        <v>4550</v>
      </c>
      <c r="F60" s="19" t="s">
        <v>4597</v>
      </c>
      <c r="G60" s="19" t="s">
        <v>4555</v>
      </c>
    </row>
    <row r="61" spans="1:7" s="20" customFormat="1" ht="20.25" customHeight="1" x14ac:dyDescent="0.25">
      <c r="A61" s="27">
        <v>56</v>
      </c>
      <c r="B61" s="34" t="str">
        <f>RIGHT("a21057145", LEN("a21057145")-1)</f>
        <v>21057145</v>
      </c>
      <c r="C61" s="31" t="s">
        <v>4527</v>
      </c>
      <c r="D61" s="33">
        <v>33857</v>
      </c>
      <c r="E61" s="31" t="s">
        <v>4550</v>
      </c>
      <c r="F61" s="19" t="s">
        <v>4597</v>
      </c>
      <c r="G61" s="19" t="s">
        <v>4555</v>
      </c>
    </row>
    <row r="62" spans="1:7" s="20" customFormat="1" ht="20.25" customHeight="1" x14ac:dyDescent="0.25">
      <c r="A62" s="27">
        <v>57</v>
      </c>
      <c r="B62" s="34" t="str">
        <f>RIGHT("a21057146", LEN("a21057146")-1)</f>
        <v>21057146</v>
      </c>
      <c r="C62" s="31" t="s">
        <v>4528</v>
      </c>
      <c r="D62" s="33">
        <v>34755</v>
      </c>
      <c r="E62" s="31" t="s">
        <v>4550</v>
      </c>
      <c r="F62" s="19" t="s">
        <v>4597</v>
      </c>
      <c r="G62" s="19" t="s">
        <v>4555</v>
      </c>
    </row>
    <row r="63" spans="1:7" s="20" customFormat="1" ht="20.25" customHeight="1" x14ac:dyDescent="0.25">
      <c r="A63" s="27">
        <v>58</v>
      </c>
      <c r="B63" s="34" t="str">
        <f>RIGHT("a21057147", LEN("a21057147")-1)</f>
        <v>21057147</v>
      </c>
      <c r="C63" s="31" t="s">
        <v>4529</v>
      </c>
      <c r="D63" s="33">
        <v>34199</v>
      </c>
      <c r="E63" s="31" t="s">
        <v>4550</v>
      </c>
      <c r="F63" s="19" t="s">
        <v>4597</v>
      </c>
      <c r="G63" s="19" t="s">
        <v>4555</v>
      </c>
    </row>
    <row r="64" spans="1:7" s="20" customFormat="1" ht="20.25" customHeight="1" x14ac:dyDescent="0.25">
      <c r="A64" s="27">
        <v>59</v>
      </c>
      <c r="B64" s="34" t="str">
        <f>RIGHT("a21057148", LEN("a21057148")-1)</f>
        <v>21057148</v>
      </c>
      <c r="C64" s="31" t="s">
        <v>4530</v>
      </c>
      <c r="D64" s="33">
        <v>31732</v>
      </c>
      <c r="E64" s="31" t="s">
        <v>4550</v>
      </c>
      <c r="F64" s="19" t="s">
        <v>4597</v>
      </c>
      <c r="G64" s="19" t="s">
        <v>4555</v>
      </c>
    </row>
    <row r="65" spans="1:7" s="20" customFormat="1" ht="20.25" customHeight="1" x14ac:dyDescent="0.25">
      <c r="A65" s="27">
        <v>60</v>
      </c>
      <c r="B65" s="34" t="str">
        <f>RIGHT("a21057149", LEN("a21057149")-1)</f>
        <v>21057149</v>
      </c>
      <c r="C65" s="31" t="s">
        <v>4531</v>
      </c>
      <c r="D65" s="33">
        <v>35491</v>
      </c>
      <c r="E65" s="31" t="s">
        <v>4550</v>
      </c>
      <c r="F65" s="19" t="s">
        <v>4597</v>
      </c>
      <c r="G65" s="19" t="s">
        <v>4555</v>
      </c>
    </row>
    <row r="66" spans="1:7" s="20" customFormat="1" ht="20.25" customHeight="1" x14ac:dyDescent="0.25">
      <c r="A66" s="27">
        <v>61</v>
      </c>
      <c r="B66" s="34" t="str">
        <f>RIGHT("a21057150", LEN("a21057150")-1)</f>
        <v>21057150</v>
      </c>
      <c r="C66" s="31" t="s">
        <v>4532</v>
      </c>
      <c r="D66" s="33">
        <v>33933</v>
      </c>
      <c r="E66" s="31" t="s">
        <v>4550</v>
      </c>
      <c r="F66" s="19" t="s">
        <v>4597</v>
      </c>
      <c r="G66" s="19" t="s">
        <v>4555</v>
      </c>
    </row>
    <row r="67" spans="1:7" s="20" customFormat="1" ht="20.25" customHeight="1" x14ac:dyDescent="0.25">
      <c r="A67" s="27">
        <v>62</v>
      </c>
      <c r="B67" s="34" t="str">
        <f>RIGHT("a21057151", LEN("a21057151")-1)</f>
        <v>21057151</v>
      </c>
      <c r="C67" s="31" t="s">
        <v>4533</v>
      </c>
      <c r="D67" s="33">
        <v>33748</v>
      </c>
      <c r="E67" s="31" t="s">
        <v>4550</v>
      </c>
      <c r="F67" s="19" t="s">
        <v>4597</v>
      </c>
      <c r="G67" s="19" t="s">
        <v>4555</v>
      </c>
    </row>
    <row r="68" spans="1:7" s="20" customFormat="1" ht="20.25" customHeight="1" x14ac:dyDescent="0.25">
      <c r="A68" s="27">
        <v>63</v>
      </c>
      <c r="B68" s="34" t="str">
        <f>RIGHT("a21057152", LEN("a21057152")-1)</f>
        <v>21057152</v>
      </c>
      <c r="C68" s="31" t="s">
        <v>4534</v>
      </c>
      <c r="D68" s="33">
        <v>30973</v>
      </c>
      <c r="E68" s="31" t="s">
        <v>4550</v>
      </c>
      <c r="F68" s="19" t="s">
        <v>4597</v>
      </c>
      <c r="G68" s="19" t="s">
        <v>4555</v>
      </c>
    </row>
    <row r="69" spans="1:7" s="20" customFormat="1" ht="20.25" customHeight="1" x14ac:dyDescent="0.25">
      <c r="A69" s="27">
        <v>64</v>
      </c>
      <c r="B69" s="34" t="str">
        <f>RIGHT("a21057153", LEN("a21057153")-1)</f>
        <v>21057153</v>
      </c>
      <c r="C69" s="31" t="s">
        <v>4535</v>
      </c>
      <c r="D69" s="33">
        <v>35256</v>
      </c>
      <c r="E69" s="31" t="s">
        <v>4550</v>
      </c>
      <c r="F69" s="19" t="s">
        <v>4597</v>
      </c>
      <c r="G69" s="19" t="s">
        <v>4555</v>
      </c>
    </row>
    <row r="70" spans="1:7" s="20" customFormat="1" ht="20.25" customHeight="1" x14ac:dyDescent="0.25">
      <c r="A70" s="27">
        <v>65</v>
      </c>
      <c r="B70" s="34" t="str">
        <f>RIGHT("a21057154", LEN("a21057154")-1)</f>
        <v>21057154</v>
      </c>
      <c r="C70" s="31" t="s">
        <v>4536</v>
      </c>
      <c r="D70" s="33">
        <v>32081</v>
      </c>
      <c r="E70" s="31" t="s">
        <v>4550</v>
      </c>
      <c r="F70" s="19" t="s">
        <v>4597</v>
      </c>
      <c r="G70" s="19" t="s">
        <v>4555</v>
      </c>
    </row>
    <row r="71" spans="1:7" s="20" customFormat="1" ht="20.25" customHeight="1" x14ac:dyDescent="0.25">
      <c r="A71" s="27">
        <v>66</v>
      </c>
      <c r="B71" s="34" t="str">
        <f>RIGHT("a21057155", LEN("a21057155")-1)</f>
        <v>21057155</v>
      </c>
      <c r="C71" s="31" t="s">
        <v>4537</v>
      </c>
      <c r="D71" s="33">
        <v>34592</v>
      </c>
      <c r="E71" s="31" t="s">
        <v>4550</v>
      </c>
      <c r="F71" s="19" t="s">
        <v>4597</v>
      </c>
      <c r="G71" s="19" t="s">
        <v>4555</v>
      </c>
    </row>
    <row r="72" spans="1:7" s="20" customFormat="1" ht="20.25" customHeight="1" x14ac:dyDescent="0.25">
      <c r="A72" s="27">
        <v>67</v>
      </c>
      <c r="B72" s="34" t="str">
        <f>RIGHT("a21057156", LEN("a21057156")-1)</f>
        <v>21057156</v>
      </c>
      <c r="C72" s="31" t="s">
        <v>4538</v>
      </c>
      <c r="D72" s="33">
        <v>35555</v>
      </c>
      <c r="E72" s="31" t="s">
        <v>4550</v>
      </c>
      <c r="F72" s="19" t="s">
        <v>4597</v>
      </c>
      <c r="G72" s="19" t="s">
        <v>4555</v>
      </c>
    </row>
    <row r="73" spans="1:7" s="20" customFormat="1" ht="20.25" customHeight="1" x14ac:dyDescent="0.25">
      <c r="A73" s="27">
        <v>68</v>
      </c>
      <c r="B73" s="34" t="str">
        <f>RIGHT("a21057157", LEN("a21057157")-1)</f>
        <v>21057157</v>
      </c>
      <c r="C73" s="31" t="s">
        <v>4372</v>
      </c>
      <c r="D73" s="33">
        <v>35292</v>
      </c>
      <c r="E73" s="31" t="s">
        <v>4550</v>
      </c>
      <c r="F73" s="19" t="s">
        <v>4597</v>
      </c>
      <c r="G73" s="19" t="s">
        <v>4555</v>
      </c>
    </row>
    <row r="74" spans="1:7" s="20" customFormat="1" ht="20.25" customHeight="1" x14ac:dyDescent="0.25">
      <c r="A74" s="27">
        <v>69</v>
      </c>
      <c r="B74" s="34" t="str">
        <f>RIGHT("a21057158", LEN("a21057158")-1)</f>
        <v>21057158</v>
      </c>
      <c r="C74" s="31" t="s">
        <v>4539</v>
      </c>
      <c r="D74" s="33">
        <v>34699</v>
      </c>
      <c r="E74" s="31" t="s">
        <v>4550</v>
      </c>
      <c r="F74" s="19" t="s">
        <v>4597</v>
      </c>
      <c r="G74" s="19" t="s">
        <v>4555</v>
      </c>
    </row>
    <row r="75" spans="1:7" s="20" customFormat="1" ht="20.25" customHeight="1" x14ac:dyDescent="0.25">
      <c r="A75" s="27">
        <v>70</v>
      </c>
      <c r="B75" s="34" t="str">
        <f>RIGHT("a21057159", LEN("a21057159")-1)</f>
        <v>21057159</v>
      </c>
      <c r="C75" s="31" t="s">
        <v>4540</v>
      </c>
      <c r="D75" s="33">
        <v>34215</v>
      </c>
      <c r="E75" s="31" t="s">
        <v>4550</v>
      </c>
      <c r="F75" s="19" t="s">
        <v>4597</v>
      </c>
      <c r="G75" s="19" t="s">
        <v>4555</v>
      </c>
    </row>
    <row r="76" spans="1:7" s="20" customFormat="1" ht="20.25" customHeight="1" x14ac:dyDescent="0.25">
      <c r="A76" s="27">
        <v>71</v>
      </c>
      <c r="B76" s="34" t="str">
        <f>RIGHT("a21057160", LEN("a21057160")-1)</f>
        <v>21057160</v>
      </c>
      <c r="C76" s="31" t="s">
        <v>4541</v>
      </c>
      <c r="D76" s="33">
        <v>33135</v>
      </c>
      <c r="E76" s="31" t="s">
        <v>4550</v>
      </c>
      <c r="F76" s="19" t="s">
        <v>4597</v>
      </c>
      <c r="G76" s="19" t="s">
        <v>4555</v>
      </c>
    </row>
    <row r="77" spans="1:7" s="20" customFormat="1" ht="20.25" customHeight="1" x14ac:dyDescent="0.25">
      <c r="A77" s="27">
        <v>72</v>
      </c>
      <c r="B77" s="34" t="str">
        <f>RIGHT("a21057161", LEN("a21057161")-1)</f>
        <v>21057161</v>
      </c>
      <c r="C77" s="31" t="s">
        <v>4542</v>
      </c>
      <c r="D77" s="33">
        <v>33641</v>
      </c>
      <c r="E77" s="31" t="s">
        <v>4550</v>
      </c>
      <c r="F77" s="19" t="s">
        <v>4597</v>
      </c>
      <c r="G77" s="19" t="s">
        <v>4555</v>
      </c>
    </row>
    <row r="78" spans="1:7" s="20" customFormat="1" ht="20.25" customHeight="1" x14ac:dyDescent="0.25">
      <c r="A78" s="27">
        <v>73</v>
      </c>
      <c r="B78" s="21">
        <v>21059002</v>
      </c>
      <c r="C78" s="21" t="s">
        <v>2213</v>
      </c>
      <c r="D78" s="36">
        <v>32716</v>
      </c>
      <c r="E78" s="31" t="s">
        <v>4565</v>
      </c>
      <c r="F78" s="19" t="s">
        <v>4597</v>
      </c>
      <c r="G78" s="19" t="s">
        <v>4555</v>
      </c>
    </row>
    <row r="79" spans="1:7" s="20" customFormat="1" ht="20.25" customHeight="1" x14ac:dyDescent="0.25">
      <c r="A79" s="27">
        <v>74</v>
      </c>
      <c r="B79" s="21">
        <v>21059003</v>
      </c>
      <c r="C79" s="21" t="s">
        <v>4561</v>
      </c>
      <c r="D79" s="36">
        <v>28375</v>
      </c>
      <c r="E79" s="31" t="s">
        <v>4565</v>
      </c>
      <c r="F79" s="19" t="s">
        <v>4597</v>
      </c>
      <c r="G79" s="19" t="s">
        <v>4556</v>
      </c>
    </row>
    <row r="80" spans="1:7" s="20" customFormat="1" ht="20.25" customHeight="1" x14ac:dyDescent="0.25">
      <c r="A80" s="27">
        <v>75</v>
      </c>
      <c r="B80" s="35">
        <v>21059004</v>
      </c>
      <c r="C80" s="35" t="s">
        <v>701</v>
      </c>
      <c r="D80" s="37">
        <v>33830</v>
      </c>
      <c r="E80" s="31" t="s">
        <v>4565</v>
      </c>
      <c r="F80" s="19" t="s">
        <v>4597</v>
      </c>
      <c r="G80" s="19" t="s">
        <v>4556</v>
      </c>
    </row>
    <row r="81" spans="1:10" s="20" customFormat="1" ht="20.25" customHeight="1" x14ac:dyDescent="0.25">
      <c r="A81" s="27">
        <v>76</v>
      </c>
      <c r="B81" s="35">
        <v>21059006</v>
      </c>
      <c r="C81" s="35" t="s">
        <v>4562</v>
      </c>
      <c r="D81" s="37">
        <v>29430</v>
      </c>
      <c r="E81" s="31" t="s">
        <v>4565</v>
      </c>
      <c r="F81" s="19" t="s">
        <v>4597</v>
      </c>
      <c r="G81" s="19" t="s">
        <v>4556</v>
      </c>
    </row>
    <row r="82" spans="1:10" s="20" customFormat="1" ht="20.25" customHeight="1" x14ac:dyDescent="0.25">
      <c r="A82" s="27">
        <v>77</v>
      </c>
      <c r="B82" s="35">
        <v>21059010</v>
      </c>
      <c r="C82" s="35" t="s">
        <v>4563</v>
      </c>
      <c r="D82" s="37">
        <v>29959</v>
      </c>
      <c r="E82" s="31" t="s">
        <v>4565</v>
      </c>
      <c r="F82" s="19" t="s">
        <v>4597</v>
      </c>
      <c r="G82" s="19" t="s">
        <v>4556</v>
      </c>
      <c r="J82" s="20" t="s">
        <v>4601</v>
      </c>
    </row>
    <row r="83" spans="1:10" s="20" customFormat="1" ht="20.25" customHeight="1" x14ac:dyDescent="0.25">
      <c r="A83" s="27">
        <v>78</v>
      </c>
      <c r="B83" s="35">
        <v>21059011</v>
      </c>
      <c r="C83" s="35" t="s">
        <v>4564</v>
      </c>
      <c r="D83" s="37">
        <v>30190</v>
      </c>
      <c r="E83" s="31" t="s">
        <v>4565</v>
      </c>
      <c r="F83" s="19" t="s">
        <v>4597</v>
      </c>
      <c r="G83" s="19" t="s">
        <v>4556</v>
      </c>
    </row>
    <row r="84" spans="1:10" s="20" customFormat="1" ht="20.25" customHeight="1" x14ac:dyDescent="0.25">
      <c r="A84" s="27">
        <v>79</v>
      </c>
      <c r="B84" s="35">
        <v>21059010</v>
      </c>
      <c r="C84" s="35" t="s">
        <v>4563</v>
      </c>
      <c r="D84" s="37">
        <v>29959</v>
      </c>
      <c r="E84" s="31" t="s">
        <v>4565</v>
      </c>
      <c r="F84" s="19" t="s">
        <v>4597</v>
      </c>
      <c r="G84" s="19" t="s">
        <v>4556</v>
      </c>
    </row>
    <row r="85" spans="1:10" s="20" customFormat="1" ht="20.25" customHeight="1" x14ac:dyDescent="0.25">
      <c r="A85" s="27">
        <v>80</v>
      </c>
      <c r="B85" s="38">
        <v>17059025</v>
      </c>
      <c r="C85" s="45" t="s">
        <v>4566</v>
      </c>
      <c r="D85" s="40" t="s">
        <v>4567</v>
      </c>
      <c r="E85" s="31" t="s">
        <v>4570</v>
      </c>
      <c r="F85" s="19" t="s">
        <v>4597</v>
      </c>
      <c r="G85" s="19" t="s">
        <v>4556</v>
      </c>
    </row>
    <row r="86" spans="1:10" s="20" customFormat="1" ht="20.25" customHeight="1" x14ac:dyDescent="0.25">
      <c r="A86" s="27">
        <v>81</v>
      </c>
      <c r="B86" s="39">
        <v>19059017</v>
      </c>
      <c r="C86" s="45" t="s">
        <v>4476</v>
      </c>
      <c r="D86" s="41" t="s">
        <v>4568</v>
      </c>
      <c r="E86" s="31" t="s">
        <v>4570</v>
      </c>
      <c r="F86" s="19" t="s">
        <v>4597</v>
      </c>
      <c r="G86" s="19" t="s">
        <v>4556</v>
      </c>
    </row>
    <row r="87" spans="1:10" s="20" customFormat="1" ht="20.25" customHeight="1" x14ac:dyDescent="0.25">
      <c r="A87" s="27">
        <v>82</v>
      </c>
      <c r="B87" s="42">
        <v>19059015</v>
      </c>
      <c r="C87" s="42" t="s">
        <v>2887</v>
      </c>
      <c r="D87" s="43" t="s">
        <v>4569</v>
      </c>
      <c r="E87" s="44" t="s">
        <v>4570</v>
      </c>
      <c r="F87" s="19" t="s">
        <v>4597</v>
      </c>
      <c r="G87" s="19" t="s">
        <v>4556</v>
      </c>
    </row>
    <row r="88" spans="1:10" s="20" customFormat="1" ht="20.25" customHeight="1" x14ac:dyDescent="0.25">
      <c r="A88" s="27">
        <v>83</v>
      </c>
      <c r="B88" s="46">
        <v>19057251</v>
      </c>
      <c r="C88" s="46" t="s">
        <v>4572</v>
      </c>
      <c r="D88" s="47">
        <v>27733</v>
      </c>
      <c r="E88" s="46" t="s">
        <v>4573</v>
      </c>
      <c r="F88" s="19" t="s">
        <v>4597</v>
      </c>
      <c r="G88" s="19" t="s">
        <v>4556</v>
      </c>
    </row>
    <row r="89" spans="1:10" s="20" customFormat="1" ht="20.25" customHeight="1" x14ac:dyDescent="0.25">
      <c r="A89" s="27">
        <v>84</v>
      </c>
      <c r="B89" s="46" t="s">
        <v>4574</v>
      </c>
      <c r="C89" s="46" t="s">
        <v>4575</v>
      </c>
      <c r="D89" s="47" t="s">
        <v>4576</v>
      </c>
      <c r="E89" s="46" t="s">
        <v>4577</v>
      </c>
      <c r="F89" s="19" t="s">
        <v>4597</v>
      </c>
      <c r="G89" s="19" t="s">
        <v>4556</v>
      </c>
    </row>
    <row r="90" spans="1:10" s="20" customFormat="1" ht="20.25" customHeight="1" x14ac:dyDescent="0.25">
      <c r="A90" s="27">
        <v>85</v>
      </c>
      <c r="B90" s="46" t="s">
        <v>4578</v>
      </c>
      <c r="C90" s="46" t="s">
        <v>4579</v>
      </c>
      <c r="D90" s="47">
        <v>33756</v>
      </c>
      <c r="E90" s="46" t="s">
        <v>4577</v>
      </c>
      <c r="F90" s="19" t="s">
        <v>4597</v>
      </c>
      <c r="G90" s="19" t="s">
        <v>4556</v>
      </c>
    </row>
    <row r="91" spans="1:10" s="20" customFormat="1" ht="20.25" customHeight="1" x14ac:dyDescent="0.25">
      <c r="A91" s="27">
        <v>86</v>
      </c>
      <c r="B91" s="46" t="s">
        <v>4580</v>
      </c>
      <c r="C91" s="46" t="s">
        <v>4581</v>
      </c>
      <c r="D91" s="47" t="s">
        <v>4582</v>
      </c>
      <c r="E91" s="46" t="s">
        <v>4583</v>
      </c>
      <c r="F91" s="19" t="s">
        <v>4597</v>
      </c>
      <c r="G91" s="19" t="s">
        <v>4556</v>
      </c>
    </row>
    <row r="92" spans="1:10" s="20" customFormat="1" ht="20.25" customHeight="1" x14ac:dyDescent="0.25">
      <c r="A92" s="27">
        <v>87</v>
      </c>
      <c r="B92" s="46">
        <v>19057371</v>
      </c>
      <c r="C92" s="46" t="s">
        <v>4584</v>
      </c>
      <c r="D92" s="47">
        <v>34066</v>
      </c>
      <c r="E92" s="46" t="s">
        <v>4583</v>
      </c>
      <c r="F92" s="19" t="s">
        <v>4597</v>
      </c>
      <c r="G92" s="19" t="s">
        <v>4556</v>
      </c>
    </row>
    <row r="93" spans="1:10" s="20" customFormat="1" ht="20.25" customHeight="1" x14ac:dyDescent="0.25">
      <c r="A93" s="27">
        <v>88</v>
      </c>
      <c r="B93" s="46">
        <v>17058285</v>
      </c>
      <c r="C93" s="46" t="s">
        <v>4585</v>
      </c>
      <c r="D93" s="47" t="s">
        <v>4586</v>
      </c>
      <c r="E93" s="46" t="s">
        <v>4587</v>
      </c>
      <c r="F93" s="19" t="s">
        <v>4597</v>
      </c>
      <c r="G93" s="19" t="s">
        <v>4556</v>
      </c>
    </row>
    <row r="94" spans="1:10" s="20" customFormat="1" ht="20.25" customHeight="1" x14ac:dyDescent="0.25">
      <c r="A94" s="27">
        <v>89</v>
      </c>
      <c r="B94" s="46">
        <v>17058316</v>
      </c>
      <c r="C94" s="46" t="s">
        <v>4588</v>
      </c>
      <c r="D94" s="47">
        <v>30808</v>
      </c>
      <c r="E94" s="46" t="s">
        <v>4589</v>
      </c>
      <c r="F94" s="19" t="s">
        <v>4597</v>
      </c>
      <c r="G94" s="19" t="s">
        <v>4556</v>
      </c>
      <c r="J94" s="20">
        <f>222/2</f>
        <v>111</v>
      </c>
    </row>
    <row r="95" spans="1:10" s="20" customFormat="1" ht="20.25" customHeight="1" x14ac:dyDescent="0.25">
      <c r="A95" s="27">
        <v>90</v>
      </c>
      <c r="B95" s="46">
        <v>19057283</v>
      </c>
      <c r="C95" s="46" t="s">
        <v>4590</v>
      </c>
      <c r="D95" s="47" t="s">
        <v>4591</v>
      </c>
      <c r="E95" s="46" t="s">
        <v>4573</v>
      </c>
      <c r="F95" s="19" t="s">
        <v>4597</v>
      </c>
      <c r="G95" s="19" t="s">
        <v>4556</v>
      </c>
    </row>
    <row r="96" spans="1:10" s="20" customFormat="1" ht="20.25" customHeight="1" x14ac:dyDescent="0.25">
      <c r="A96" s="27">
        <v>91</v>
      </c>
      <c r="B96" s="46" t="s">
        <v>4592</v>
      </c>
      <c r="C96" s="46" t="s">
        <v>4593</v>
      </c>
      <c r="D96" s="47" t="s">
        <v>4594</v>
      </c>
      <c r="E96" s="46" t="s">
        <v>4595</v>
      </c>
      <c r="F96" s="19" t="s">
        <v>4597</v>
      </c>
      <c r="G96" s="19" t="s">
        <v>4556</v>
      </c>
    </row>
    <row r="97" spans="1:7" s="20" customFormat="1" ht="20.25" customHeight="1" x14ac:dyDescent="0.25">
      <c r="A97" s="27">
        <v>92</v>
      </c>
      <c r="B97" s="46">
        <v>19057251</v>
      </c>
      <c r="C97" s="46" t="s">
        <v>4596</v>
      </c>
      <c r="D97" s="47">
        <v>27733</v>
      </c>
      <c r="E97" s="46" t="s">
        <v>4573</v>
      </c>
      <c r="F97" s="19" t="s">
        <v>4597</v>
      </c>
      <c r="G97" s="19" t="s">
        <v>4556</v>
      </c>
    </row>
    <row r="98" spans="1:7" ht="33" customHeight="1" x14ac:dyDescent="0.2"/>
    <row r="99" spans="1:7" ht="18.75" customHeight="1" x14ac:dyDescent="0.25">
      <c r="A99" s="22" t="s">
        <v>4599</v>
      </c>
      <c r="B99" s="2"/>
    </row>
  </sheetData>
  <autoFilter ref="A5:N5"/>
  <mergeCells count="3">
    <mergeCell ref="A3:G3"/>
    <mergeCell ref="A4:G4"/>
    <mergeCell ref="F1:G1"/>
  </mergeCells>
  <pageMargins left="0.7" right="0.7" top="0.75" bottom="0.75" header="0.3" footer="0.3"/>
  <pageSetup paperSize="9" scale="66" orientation="portrait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48"/>
  <sheetViews>
    <sheetView workbookViewId="0">
      <selection activeCell="G12" sqref="G12"/>
    </sheetView>
  </sheetViews>
  <sheetFormatPr defaultRowHeight="12.75" x14ac:dyDescent="0.2"/>
  <cols>
    <col min="1" max="1" width="9.140625" style="1"/>
    <col min="2" max="2" width="13.85546875" style="2" customWidth="1"/>
    <col min="3" max="3" width="13.85546875" style="11" customWidth="1"/>
    <col min="4" max="4" width="24.42578125" style="1" customWidth="1"/>
    <col min="5" max="5" width="32.85546875" style="1" customWidth="1"/>
    <col min="6" max="6" width="17.7109375" style="2" customWidth="1"/>
    <col min="7" max="7" width="29" style="1" customWidth="1"/>
    <col min="8" max="8" width="9.140625" style="1"/>
    <col min="9" max="9" width="9.140625" style="2"/>
    <col min="10" max="16384" width="9.140625" style="1"/>
  </cols>
  <sheetData>
    <row r="1" spans="1:9" ht="18.75" customHeight="1" x14ac:dyDescent="0.2">
      <c r="A1" s="3" t="s">
        <v>0</v>
      </c>
      <c r="B1" s="3" t="s">
        <v>3213</v>
      </c>
      <c r="C1" s="9" t="s">
        <v>3645</v>
      </c>
      <c r="D1" s="3" t="s">
        <v>3214</v>
      </c>
      <c r="E1" s="3" t="s">
        <v>3215</v>
      </c>
      <c r="F1" s="3" t="s">
        <v>3644</v>
      </c>
      <c r="G1" s="1" t="s">
        <v>3845</v>
      </c>
    </row>
    <row r="2" spans="1:9" ht="16.5" customHeight="1" x14ac:dyDescent="0.2">
      <c r="A2" s="4">
        <v>1</v>
      </c>
      <c r="B2" s="5" t="s">
        <v>3646</v>
      </c>
      <c r="C2" s="5" t="s">
        <v>3646</v>
      </c>
      <c r="D2" s="6" t="s">
        <v>39</v>
      </c>
      <c r="E2" s="6" t="s">
        <v>40</v>
      </c>
      <c r="F2" s="4" t="s">
        <v>41</v>
      </c>
      <c r="G2" s="1" t="e">
        <f>VLOOKUP(B2,#REF!,5,0)</f>
        <v>#REF!</v>
      </c>
      <c r="H2" s="1" t="e">
        <f>VLOOKUP(B2,#REF!,5,0)</f>
        <v>#REF!</v>
      </c>
      <c r="I2" s="2" t="e">
        <f>VLOOKUP(C2,#REF!,5,0)</f>
        <v>#REF!</v>
      </c>
    </row>
    <row r="3" spans="1:9" ht="16.5" customHeight="1" x14ac:dyDescent="0.2">
      <c r="A3" s="4">
        <v>3</v>
      </c>
      <c r="B3" s="5" t="s">
        <v>46</v>
      </c>
      <c r="C3" s="5" t="s">
        <v>3647</v>
      </c>
      <c r="D3" s="6" t="s">
        <v>47</v>
      </c>
      <c r="E3" s="6" t="s">
        <v>44</v>
      </c>
      <c r="F3" s="4" t="s">
        <v>48</v>
      </c>
      <c r="G3" s="1" t="e">
        <f>VLOOKUP(B3,#REF!,5,0)</f>
        <v>#REF!</v>
      </c>
      <c r="H3" s="1" t="e">
        <f>VLOOKUP(B3,#REF!,5,0)</f>
        <v>#REF!</v>
      </c>
      <c r="I3" s="2" t="e">
        <f>VLOOKUP(C3,#REF!,5,0)</f>
        <v>#REF!</v>
      </c>
    </row>
    <row r="4" spans="1:9" ht="16.5" customHeight="1" x14ac:dyDescent="0.2">
      <c r="A4" s="4">
        <v>2</v>
      </c>
      <c r="B4" s="5" t="s">
        <v>42</v>
      </c>
      <c r="C4" s="5" t="s">
        <v>3648</v>
      </c>
      <c r="D4" s="6" t="s">
        <v>43</v>
      </c>
      <c r="E4" s="6" t="s">
        <v>44</v>
      </c>
      <c r="F4" s="4" t="s">
        <v>45</v>
      </c>
      <c r="G4" s="1" t="e">
        <f>VLOOKUP(B4,#REF!,5,0)</f>
        <v>#REF!</v>
      </c>
      <c r="H4" s="1" t="e">
        <f>VLOOKUP(B4,#REF!,5,0)</f>
        <v>#REF!</v>
      </c>
      <c r="I4" s="2" t="e">
        <f>VLOOKUP(C4,#REF!,5,0)</f>
        <v>#REF!</v>
      </c>
    </row>
    <row r="5" spans="1:9" ht="16.5" customHeight="1" x14ac:dyDescent="0.2">
      <c r="A5" s="4">
        <v>26</v>
      </c>
      <c r="B5" s="5" t="s">
        <v>86</v>
      </c>
      <c r="C5" s="5" t="s">
        <v>3649</v>
      </c>
      <c r="D5" s="6" t="s">
        <v>87</v>
      </c>
      <c r="E5" s="6" t="s">
        <v>88</v>
      </c>
      <c r="F5" s="4" t="s">
        <v>89</v>
      </c>
      <c r="G5" s="1" t="e">
        <f>VLOOKUP(B5,#REF!,5,0)</f>
        <v>#REF!</v>
      </c>
      <c r="H5" s="1" t="e">
        <f>VLOOKUP(B5,#REF!,5,0)</f>
        <v>#REF!</v>
      </c>
      <c r="I5" s="2" t="e">
        <f>VLOOKUP(C5,#REF!,5,0)</f>
        <v>#REF!</v>
      </c>
    </row>
    <row r="6" spans="1:9" ht="16.5" customHeight="1" x14ac:dyDescent="0.2">
      <c r="A6" s="4">
        <v>154</v>
      </c>
      <c r="B6" s="5" t="s">
        <v>35</v>
      </c>
      <c r="C6" s="5" t="s">
        <v>3650</v>
      </c>
      <c r="D6" s="6" t="s">
        <v>36</v>
      </c>
      <c r="E6" s="6" t="s">
        <v>37</v>
      </c>
      <c r="F6" s="4" t="s">
        <v>38</v>
      </c>
      <c r="G6" s="1" t="e">
        <f>VLOOKUP(B6,#REF!,5,0)</f>
        <v>#REF!</v>
      </c>
      <c r="H6" s="1" t="e">
        <f>VLOOKUP(B6,#REF!,5,0)</f>
        <v>#REF!</v>
      </c>
      <c r="I6" s="2" t="e">
        <f>VLOOKUP(C6,#REF!,5,0)</f>
        <v>#REF!</v>
      </c>
    </row>
    <row r="7" spans="1:9" ht="16.5" customHeight="1" x14ac:dyDescent="0.2">
      <c r="A7" s="4">
        <v>25</v>
      </c>
      <c r="B7" s="5" t="s">
        <v>93</v>
      </c>
      <c r="C7" s="5" t="s">
        <v>3651</v>
      </c>
      <c r="D7" s="6" t="s">
        <v>94</v>
      </c>
      <c r="E7" s="6" t="s">
        <v>88</v>
      </c>
      <c r="F7" s="4" t="s">
        <v>95</v>
      </c>
      <c r="G7" s="1" t="e">
        <f>VLOOKUP(B7,#REF!,5,0)</f>
        <v>#REF!</v>
      </c>
      <c r="H7" s="1" t="e">
        <f>VLOOKUP(B7,#REF!,5,0)</f>
        <v>#REF!</v>
      </c>
      <c r="I7" s="2" t="e">
        <f>VLOOKUP(C7,#REF!,5,0)</f>
        <v>#REF!</v>
      </c>
    </row>
    <row r="8" spans="1:9" ht="16.5" customHeight="1" x14ac:dyDescent="0.2">
      <c r="A8" s="4">
        <v>24</v>
      </c>
      <c r="B8" s="5" t="s">
        <v>560</v>
      </c>
      <c r="C8" s="5" t="s">
        <v>3652</v>
      </c>
      <c r="D8" s="6" t="s">
        <v>561</v>
      </c>
      <c r="E8" s="6" t="s">
        <v>88</v>
      </c>
      <c r="F8" s="4" t="s">
        <v>562</v>
      </c>
      <c r="G8" s="1" t="e">
        <f>VLOOKUP(B8,#REF!,5,0)</f>
        <v>#REF!</v>
      </c>
      <c r="H8" s="1" t="e">
        <f>VLOOKUP(B8,#REF!,5,0)</f>
        <v>#REF!</v>
      </c>
      <c r="I8" s="2" t="e">
        <f>VLOOKUP(C8,#REF!,5,0)</f>
        <v>#REF!</v>
      </c>
    </row>
    <row r="9" spans="1:9" ht="16.5" customHeight="1" x14ac:dyDescent="0.2">
      <c r="A9" s="4">
        <v>23</v>
      </c>
      <c r="B9" s="5" t="s">
        <v>90</v>
      </c>
      <c r="C9" s="5" t="s">
        <v>3653</v>
      </c>
      <c r="D9" s="6" t="s">
        <v>91</v>
      </c>
      <c r="E9" s="6" t="s">
        <v>88</v>
      </c>
      <c r="F9" s="4" t="s">
        <v>92</v>
      </c>
      <c r="G9" s="1" t="e">
        <f>VLOOKUP(B9,#REF!,5,0)</f>
        <v>#REF!</v>
      </c>
      <c r="H9" s="1" t="e">
        <f>VLOOKUP(B9,#REF!,5,0)</f>
        <v>#REF!</v>
      </c>
      <c r="I9" s="2" t="e">
        <f>VLOOKUP(C9,#REF!,5,0)</f>
        <v>#REF!</v>
      </c>
    </row>
    <row r="10" spans="1:9" ht="16.5" customHeight="1" x14ac:dyDescent="0.2">
      <c r="A10" s="4">
        <v>153</v>
      </c>
      <c r="B10" s="5" t="s">
        <v>395</v>
      </c>
      <c r="C10" s="5" t="s">
        <v>3654</v>
      </c>
      <c r="D10" s="6" t="s">
        <v>396</v>
      </c>
      <c r="E10" s="6" t="s">
        <v>37</v>
      </c>
      <c r="F10" s="4" t="s">
        <v>397</v>
      </c>
      <c r="G10" s="1" t="e">
        <f>VLOOKUP(B10,#REF!,5,0)</f>
        <v>#REF!</v>
      </c>
      <c r="H10" s="1" t="e">
        <f>VLOOKUP(B10,#REF!,5,0)</f>
        <v>#REF!</v>
      </c>
      <c r="I10" s="2" t="e">
        <f>VLOOKUP(C10,#REF!,5,0)</f>
        <v>#REF!</v>
      </c>
    </row>
    <row r="11" spans="1:9" ht="16.5" customHeight="1" x14ac:dyDescent="0.2">
      <c r="A11" s="4">
        <v>152</v>
      </c>
      <c r="B11" s="5" t="s">
        <v>376</v>
      </c>
      <c r="C11" s="5" t="s">
        <v>3655</v>
      </c>
      <c r="D11" s="6" t="s">
        <v>377</v>
      </c>
      <c r="E11" s="6" t="s">
        <v>37</v>
      </c>
      <c r="F11" s="4" t="s">
        <v>378</v>
      </c>
      <c r="G11" s="1" t="e">
        <f>VLOOKUP(B11,#REF!,5,0)</f>
        <v>#REF!</v>
      </c>
      <c r="H11" s="1" t="e">
        <f>VLOOKUP(B11,#REF!,5,0)</f>
        <v>#REF!</v>
      </c>
      <c r="I11" s="2" t="e">
        <f>VLOOKUP(C11,#REF!,5,0)</f>
        <v>#REF!</v>
      </c>
    </row>
    <row r="12" spans="1:9" ht="16.5" customHeight="1" x14ac:dyDescent="0.2">
      <c r="A12" s="4">
        <v>151</v>
      </c>
      <c r="B12" s="5" t="s">
        <v>386</v>
      </c>
      <c r="C12" s="5" t="s">
        <v>3656</v>
      </c>
      <c r="D12" s="6" t="s">
        <v>387</v>
      </c>
      <c r="E12" s="6" t="s">
        <v>37</v>
      </c>
      <c r="F12" s="4" t="s">
        <v>388</v>
      </c>
      <c r="G12" s="1" t="e">
        <f>VLOOKUP(B12,#REF!,5,0)</f>
        <v>#REF!</v>
      </c>
      <c r="H12" s="1" t="e">
        <f>VLOOKUP(B12,#REF!,5,0)</f>
        <v>#REF!</v>
      </c>
      <c r="I12" s="2" t="e">
        <f>VLOOKUP(C12,#REF!,5,0)</f>
        <v>#REF!</v>
      </c>
    </row>
    <row r="13" spans="1:9" ht="16.5" customHeight="1" x14ac:dyDescent="0.2">
      <c r="A13" s="4">
        <v>199</v>
      </c>
      <c r="B13" s="5" t="s">
        <v>506</v>
      </c>
      <c r="C13" s="5" t="s">
        <v>3657</v>
      </c>
      <c r="D13" s="6" t="s">
        <v>507</v>
      </c>
      <c r="E13" s="6" t="s">
        <v>508</v>
      </c>
      <c r="F13" s="4" t="s">
        <v>509</v>
      </c>
      <c r="G13" s="1" t="e">
        <f>VLOOKUP(B13,#REF!,5,0)</f>
        <v>#REF!</v>
      </c>
      <c r="H13" s="1" t="e">
        <f>VLOOKUP(B13,#REF!,5,0)</f>
        <v>#REF!</v>
      </c>
      <c r="I13" s="2" t="e">
        <f>VLOOKUP(C13,#REF!,5,0)</f>
        <v>#REF!</v>
      </c>
    </row>
    <row r="14" spans="1:9" ht="16.5" customHeight="1" x14ac:dyDescent="0.2">
      <c r="A14" s="4">
        <v>150</v>
      </c>
      <c r="B14" s="5" t="s">
        <v>579</v>
      </c>
      <c r="C14" s="5" t="s">
        <v>3658</v>
      </c>
      <c r="D14" s="6" t="s">
        <v>580</v>
      </c>
      <c r="E14" s="6" t="s">
        <v>37</v>
      </c>
      <c r="F14" s="4" t="s">
        <v>581</v>
      </c>
      <c r="G14" s="1" t="e">
        <f>VLOOKUP(B14,#REF!,5,0)</f>
        <v>#REF!</v>
      </c>
      <c r="H14" s="1" t="e">
        <f>VLOOKUP(B14,#REF!,5,0)</f>
        <v>#REF!</v>
      </c>
      <c r="I14" s="2" t="e">
        <f>VLOOKUP(C14,#REF!,5,0)</f>
        <v>#REF!</v>
      </c>
    </row>
    <row r="15" spans="1:9" ht="16.5" customHeight="1" x14ac:dyDescent="0.2">
      <c r="A15" s="4">
        <v>22</v>
      </c>
      <c r="B15" s="5" t="s">
        <v>529</v>
      </c>
      <c r="C15" s="5" t="s">
        <v>3659</v>
      </c>
      <c r="D15" s="6" t="s">
        <v>530</v>
      </c>
      <c r="E15" s="6" t="s">
        <v>88</v>
      </c>
      <c r="F15" s="4" t="s">
        <v>531</v>
      </c>
      <c r="G15" s="1" t="e">
        <f>VLOOKUP(B15,#REF!,5,0)</f>
        <v>#REF!</v>
      </c>
      <c r="H15" s="1" t="e">
        <f>VLOOKUP(B15,#REF!,5,0)</f>
        <v>#REF!</v>
      </c>
      <c r="I15" s="2" t="e">
        <f>VLOOKUP(C15,#REF!,5,0)</f>
        <v>#REF!</v>
      </c>
    </row>
    <row r="16" spans="1:9" ht="16.5" customHeight="1" x14ac:dyDescent="0.2">
      <c r="A16" s="4">
        <v>149</v>
      </c>
      <c r="B16" s="5" t="s">
        <v>554</v>
      </c>
      <c r="C16" s="5" t="s">
        <v>3660</v>
      </c>
      <c r="D16" s="6" t="s">
        <v>555</v>
      </c>
      <c r="E16" s="6" t="s">
        <v>37</v>
      </c>
      <c r="F16" s="4" t="s">
        <v>556</v>
      </c>
      <c r="G16" s="1" t="e">
        <f>VLOOKUP(B16,#REF!,5,0)</f>
        <v>#REF!</v>
      </c>
      <c r="H16" s="1" t="e">
        <f>VLOOKUP(B16,#REF!,5,0)</f>
        <v>#REF!</v>
      </c>
      <c r="I16" s="2" t="e">
        <f>VLOOKUP(C16,#REF!,5,0)</f>
        <v>#REF!</v>
      </c>
    </row>
    <row r="17" spans="1:9" ht="16.5" customHeight="1" x14ac:dyDescent="0.2">
      <c r="A17" s="4">
        <v>4</v>
      </c>
      <c r="B17" s="5" t="s">
        <v>23</v>
      </c>
      <c r="C17" s="5" t="s">
        <v>3661</v>
      </c>
      <c r="D17" s="6" t="s">
        <v>24</v>
      </c>
      <c r="E17" s="6" t="s">
        <v>25</v>
      </c>
      <c r="F17" s="4" t="s">
        <v>26</v>
      </c>
      <c r="G17" s="1" t="e">
        <f>VLOOKUP(B17,#REF!,5,0)</f>
        <v>#REF!</v>
      </c>
      <c r="H17" s="1" t="e">
        <f>VLOOKUP(B17,#REF!,5,0)</f>
        <v>#REF!</v>
      </c>
      <c r="I17" s="2" t="e">
        <f>VLOOKUP(C17,#REF!,5,0)</f>
        <v>#REF!</v>
      </c>
    </row>
    <row r="18" spans="1:9" ht="16.5" customHeight="1" x14ac:dyDescent="0.2">
      <c r="A18" s="4">
        <v>5</v>
      </c>
      <c r="B18" s="5" t="s">
        <v>49</v>
      </c>
      <c r="C18" s="5" t="s">
        <v>3662</v>
      </c>
      <c r="D18" s="6" t="s">
        <v>50</v>
      </c>
      <c r="E18" s="6" t="s">
        <v>51</v>
      </c>
      <c r="F18" s="4" t="s">
        <v>52</v>
      </c>
      <c r="G18" s="1" t="e">
        <f>VLOOKUP(B18,#REF!,5,0)</f>
        <v>#REF!</v>
      </c>
      <c r="H18" s="1" t="e">
        <f>VLOOKUP(B18,#REF!,5,0)</f>
        <v>#REF!</v>
      </c>
      <c r="I18" s="2" t="e">
        <f>VLOOKUP(C18,#REF!,5,0)</f>
        <v>#REF!</v>
      </c>
    </row>
    <row r="19" spans="1:9" ht="16.5" customHeight="1" x14ac:dyDescent="0.2">
      <c r="A19" s="4">
        <v>6</v>
      </c>
      <c r="B19" s="5" t="s">
        <v>510</v>
      </c>
      <c r="C19" s="5" t="s">
        <v>3663</v>
      </c>
      <c r="D19" s="6" t="s">
        <v>511</v>
      </c>
      <c r="E19" s="6" t="s">
        <v>512</v>
      </c>
      <c r="F19" s="4" t="s">
        <v>513</v>
      </c>
      <c r="G19" s="1" t="e">
        <f>VLOOKUP(B19,#REF!,5,0)</f>
        <v>#REF!</v>
      </c>
      <c r="H19" s="1" t="e">
        <f>VLOOKUP(B19,#REF!,5,0)</f>
        <v>#REF!</v>
      </c>
      <c r="I19" s="2" t="e">
        <f>VLOOKUP(C19,#REF!,5,0)</f>
        <v>#REF!</v>
      </c>
    </row>
    <row r="20" spans="1:9" ht="16.5" customHeight="1" x14ac:dyDescent="0.2">
      <c r="A20" s="4">
        <v>8</v>
      </c>
      <c r="B20" s="5" t="s">
        <v>57</v>
      </c>
      <c r="C20" s="5" t="s">
        <v>3664</v>
      </c>
      <c r="D20" s="6" t="s">
        <v>58</v>
      </c>
      <c r="E20" s="6" t="s">
        <v>55</v>
      </c>
      <c r="F20" s="4" t="s">
        <v>59</v>
      </c>
      <c r="G20" s="1" t="e">
        <f>VLOOKUP(B20,#REF!,5,0)</f>
        <v>#REF!</v>
      </c>
      <c r="H20" s="1" t="e">
        <f>VLOOKUP(B20,#REF!,5,0)</f>
        <v>#REF!</v>
      </c>
      <c r="I20" s="2" t="e">
        <f>VLOOKUP(C20,#REF!,5,0)</f>
        <v>#REF!</v>
      </c>
    </row>
    <row r="21" spans="1:9" ht="16.5" customHeight="1" x14ac:dyDescent="0.2">
      <c r="A21" s="4">
        <v>7</v>
      </c>
      <c r="B21" s="5" t="s">
        <v>53</v>
      </c>
      <c r="C21" s="5" t="s">
        <v>3665</v>
      </c>
      <c r="D21" s="6" t="s">
        <v>54</v>
      </c>
      <c r="E21" s="6" t="s">
        <v>55</v>
      </c>
      <c r="F21" s="4" t="s">
        <v>56</v>
      </c>
      <c r="G21" s="1" t="e">
        <f>VLOOKUP(B21,#REF!,5,0)</f>
        <v>#REF!</v>
      </c>
      <c r="H21" s="1" t="e">
        <f>VLOOKUP(B21,#REF!,5,0)</f>
        <v>#REF!</v>
      </c>
      <c r="I21" s="2" t="e">
        <f>VLOOKUP(C21,#REF!,5,0)</f>
        <v>#REF!</v>
      </c>
    </row>
    <row r="22" spans="1:9" ht="16.5" customHeight="1" x14ac:dyDescent="0.2">
      <c r="A22" s="4">
        <v>37</v>
      </c>
      <c r="B22" s="5" t="s">
        <v>112</v>
      </c>
      <c r="C22" s="5" t="s">
        <v>3666</v>
      </c>
      <c r="D22" s="6" t="s">
        <v>113</v>
      </c>
      <c r="E22" s="6" t="s">
        <v>114</v>
      </c>
      <c r="F22" s="4" t="s">
        <v>115</v>
      </c>
      <c r="G22" s="1" t="e">
        <f>VLOOKUP(B22,#REF!,5,0)</f>
        <v>#REF!</v>
      </c>
      <c r="H22" s="1" t="e">
        <f>VLOOKUP(B22,#REF!,5,0)</f>
        <v>#REF!</v>
      </c>
      <c r="I22" s="2" t="e">
        <f>VLOOKUP(C22,#REF!,5,0)</f>
        <v>#REF!</v>
      </c>
    </row>
    <row r="23" spans="1:9" ht="16.5" customHeight="1" x14ac:dyDescent="0.2">
      <c r="A23" s="4">
        <v>84</v>
      </c>
      <c r="B23" s="5" t="s">
        <v>243</v>
      </c>
      <c r="C23" s="5" t="s">
        <v>3667</v>
      </c>
      <c r="D23" s="6" t="s">
        <v>244</v>
      </c>
      <c r="E23" s="6" t="s">
        <v>245</v>
      </c>
      <c r="F23" s="4" t="s">
        <v>246</v>
      </c>
      <c r="G23" s="1" t="e">
        <f>VLOOKUP(B23,#REF!,5,0)</f>
        <v>#REF!</v>
      </c>
      <c r="H23" s="1" t="e">
        <f>VLOOKUP(B23,#REF!,5,0)</f>
        <v>#REF!</v>
      </c>
      <c r="I23" s="2" t="e">
        <f>VLOOKUP(C23,#REF!,5,0)</f>
        <v>#REF!</v>
      </c>
    </row>
    <row r="24" spans="1:9" ht="16.5" customHeight="1" x14ac:dyDescent="0.2">
      <c r="A24" s="4">
        <v>36</v>
      </c>
      <c r="B24" s="5" t="s">
        <v>116</v>
      </c>
      <c r="C24" s="5" t="s">
        <v>3668</v>
      </c>
      <c r="D24" s="6" t="s">
        <v>117</v>
      </c>
      <c r="E24" s="6" t="s">
        <v>114</v>
      </c>
      <c r="F24" s="4" t="s">
        <v>118</v>
      </c>
      <c r="G24" s="1" t="e">
        <f>VLOOKUP(B24,#REF!,5,0)</f>
        <v>#REF!</v>
      </c>
      <c r="H24" s="1" t="e">
        <f>VLOOKUP(B24,#REF!,5,0)</f>
        <v>#REF!</v>
      </c>
      <c r="I24" s="2" t="e">
        <f>VLOOKUP(C24,#REF!,5,0)</f>
        <v>#REF!</v>
      </c>
    </row>
    <row r="25" spans="1:9" ht="16.5" customHeight="1" x14ac:dyDescent="0.2">
      <c r="A25" s="4">
        <v>198</v>
      </c>
      <c r="B25" s="5" t="s">
        <v>502</v>
      </c>
      <c r="C25" s="5" t="s">
        <v>3669</v>
      </c>
      <c r="D25" s="6" t="s">
        <v>503</v>
      </c>
      <c r="E25" s="6" t="s">
        <v>504</v>
      </c>
      <c r="F25" s="4" t="s">
        <v>505</v>
      </c>
      <c r="G25" s="1" t="e">
        <f>VLOOKUP(B25,#REF!,5,0)</f>
        <v>#REF!</v>
      </c>
      <c r="H25" s="1" t="e">
        <f>VLOOKUP(B25,#REF!,5,0)</f>
        <v>#REF!</v>
      </c>
      <c r="I25" s="2" t="e">
        <f>VLOOKUP(C25,#REF!,5,0)</f>
        <v>#REF!</v>
      </c>
    </row>
    <row r="26" spans="1:9" ht="16.5" customHeight="1" x14ac:dyDescent="0.2">
      <c r="A26" s="4">
        <v>148</v>
      </c>
      <c r="B26" s="5" t="s">
        <v>582</v>
      </c>
      <c r="C26" s="5" t="s">
        <v>3670</v>
      </c>
      <c r="D26" s="6" t="s">
        <v>583</v>
      </c>
      <c r="E26" s="6" t="s">
        <v>37</v>
      </c>
      <c r="F26" s="4" t="s">
        <v>584</v>
      </c>
      <c r="G26" s="1" t="e">
        <f>VLOOKUP(B26,#REF!,5,0)</f>
        <v>#REF!</v>
      </c>
      <c r="H26" s="1" t="e">
        <f>VLOOKUP(B26,#REF!,5,0)</f>
        <v>#REF!</v>
      </c>
      <c r="I26" s="2" t="e">
        <f>VLOOKUP(C26,#REF!,5,0)</f>
        <v>#REF!</v>
      </c>
    </row>
    <row r="27" spans="1:9" ht="16.5" customHeight="1" x14ac:dyDescent="0.2">
      <c r="A27" s="4">
        <v>147</v>
      </c>
      <c r="B27" s="5" t="s">
        <v>389</v>
      </c>
      <c r="C27" s="5" t="s">
        <v>3671</v>
      </c>
      <c r="D27" s="6" t="s">
        <v>390</v>
      </c>
      <c r="E27" s="6" t="s">
        <v>37</v>
      </c>
      <c r="F27" s="4" t="s">
        <v>391</v>
      </c>
      <c r="G27" s="1" t="e">
        <f>VLOOKUP(B27,#REF!,5,0)</f>
        <v>#REF!</v>
      </c>
      <c r="H27" s="1" t="e">
        <f>VLOOKUP(B27,#REF!,5,0)</f>
        <v>#REF!</v>
      </c>
      <c r="I27" s="2" t="e">
        <f>VLOOKUP(C27,#REF!,5,0)</f>
        <v>#REF!</v>
      </c>
    </row>
    <row r="28" spans="1:9" ht="16.5" customHeight="1" x14ac:dyDescent="0.2">
      <c r="A28" s="4">
        <v>146</v>
      </c>
      <c r="B28" s="5" t="s">
        <v>384</v>
      </c>
      <c r="C28" s="5" t="s">
        <v>3672</v>
      </c>
      <c r="D28" s="6" t="s">
        <v>385</v>
      </c>
      <c r="E28" s="6" t="s">
        <v>37</v>
      </c>
      <c r="F28" s="4" t="s">
        <v>328</v>
      </c>
      <c r="G28" s="1" t="e">
        <f>VLOOKUP(B28,#REF!,5,0)</f>
        <v>#REF!</v>
      </c>
      <c r="H28" s="1" t="e">
        <f>VLOOKUP(B28,#REF!,5,0)</f>
        <v>#REF!</v>
      </c>
      <c r="I28" s="2" t="e">
        <f>VLOOKUP(C28,#REF!,5,0)</f>
        <v>#REF!</v>
      </c>
    </row>
    <row r="29" spans="1:9" ht="16.5" customHeight="1" x14ac:dyDescent="0.2">
      <c r="A29" s="4">
        <v>145</v>
      </c>
      <c r="B29" s="5" t="s">
        <v>551</v>
      </c>
      <c r="C29" s="5" t="s">
        <v>3673</v>
      </c>
      <c r="D29" s="6" t="s">
        <v>552</v>
      </c>
      <c r="E29" s="6" t="s">
        <v>37</v>
      </c>
      <c r="F29" s="4" t="s">
        <v>553</v>
      </c>
      <c r="G29" s="1" t="e">
        <f>VLOOKUP(B29,#REF!,5,0)</f>
        <v>#REF!</v>
      </c>
      <c r="H29" s="1" t="e">
        <f>VLOOKUP(B29,#REF!,5,0)</f>
        <v>#REF!</v>
      </c>
      <c r="I29" s="2" t="e">
        <f>VLOOKUP(C29,#REF!,5,0)</f>
        <v>#REF!</v>
      </c>
    </row>
    <row r="30" spans="1:9" ht="16.5" customHeight="1" x14ac:dyDescent="0.2">
      <c r="A30" s="4">
        <v>144</v>
      </c>
      <c r="B30" s="5" t="s">
        <v>381</v>
      </c>
      <c r="C30" s="5" t="s">
        <v>3674</v>
      </c>
      <c r="D30" s="6" t="s">
        <v>382</v>
      </c>
      <c r="E30" s="6" t="s">
        <v>37</v>
      </c>
      <c r="F30" s="4" t="s">
        <v>383</v>
      </c>
      <c r="G30" s="1" t="e">
        <f>VLOOKUP(B30,#REF!,5,0)</f>
        <v>#REF!</v>
      </c>
      <c r="H30" s="1" t="e">
        <f>VLOOKUP(B30,#REF!,5,0)</f>
        <v>#REF!</v>
      </c>
      <c r="I30" s="2" t="e">
        <f>VLOOKUP(C30,#REF!,5,0)</f>
        <v>#REF!</v>
      </c>
    </row>
    <row r="31" spans="1:9" ht="16.5" customHeight="1" x14ac:dyDescent="0.2">
      <c r="A31" s="4">
        <v>143</v>
      </c>
      <c r="B31" s="5" t="s">
        <v>371</v>
      </c>
      <c r="C31" s="5" t="s">
        <v>3675</v>
      </c>
      <c r="D31" s="6" t="s">
        <v>372</v>
      </c>
      <c r="E31" s="6" t="s">
        <v>37</v>
      </c>
      <c r="F31" s="4" t="s">
        <v>373</v>
      </c>
      <c r="G31" s="1" t="e">
        <f>VLOOKUP(B31,#REF!,5,0)</f>
        <v>#REF!</v>
      </c>
      <c r="H31" s="1" t="e">
        <f>VLOOKUP(B31,#REF!,5,0)</f>
        <v>#REF!</v>
      </c>
      <c r="I31" s="2" t="e">
        <f>VLOOKUP(C31,#REF!,5,0)</f>
        <v>#REF!</v>
      </c>
    </row>
    <row r="32" spans="1:9" ht="16.5" customHeight="1" x14ac:dyDescent="0.2">
      <c r="A32" s="4">
        <v>142</v>
      </c>
      <c r="B32" s="5" t="s">
        <v>557</v>
      </c>
      <c r="C32" s="5" t="s">
        <v>3676</v>
      </c>
      <c r="D32" s="6" t="s">
        <v>558</v>
      </c>
      <c r="E32" s="6" t="s">
        <v>37</v>
      </c>
      <c r="F32" s="4" t="s">
        <v>559</v>
      </c>
      <c r="G32" s="1" t="e">
        <f>VLOOKUP(B32,#REF!,5,0)</f>
        <v>#REF!</v>
      </c>
      <c r="H32" s="1" t="e">
        <f>VLOOKUP(B32,#REF!,5,0)</f>
        <v>#REF!</v>
      </c>
      <c r="I32" s="2" t="e">
        <f>VLOOKUP(C32,#REF!,5,0)</f>
        <v>#REF!</v>
      </c>
    </row>
    <row r="33" spans="1:9" ht="16.5" customHeight="1" x14ac:dyDescent="0.2">
      <c r="A33" s="4">
        <v>141</v>
      </c>
      <c r="B33" s="5" t="s">
        <v>368</v>
      </c>
      <c r="C33" s="5" t="s">
        <v>3677</v>
      </c>
      <c r="D33" s="6" t="s">
        <v>369</v>
      </c>
      <c r="E33" s="6" t="s">
        <v>37</v>
      </c>
      <c r="F33" s="4" t="s">
        <v>370</v>
      </c>
      <c r="G33" s="1" t="e">
        <f>VLOOKUP(B33,#REF!,5,0)</f>
        <v>#REF!</v>
      </c>
      <c r="H33" s="1" t="e">
        <f>VLOOKUP(B33,#REF!,5,0)</f>
        <v>#REF!</v>
      </c>
      <c r="I33" s="2" t="e">
        <f>VLOOKUP(C33,#REF!,5,0)</f>
        <v>#REF!</v>
      </c>
    </row>
    <row r="34" spans="1:9" ht="16.5" customHeight="1" x14ac:dyDescent="0.2">
      <c r="A34" s="4">
        <v>140</v>
      </c>
      <c r="B34" s="5" t="s">
        <v>374</v>
      </c>
      <c r="C34" s="5" t="s">
        <v>3678</v>
      </c>
      <c r="D34" s="6" t="s">
        <v>375</v>
      </c>
      <c r="E34" s="6" t="s">
        <v>37</v>
      </c>
      <c r="F34" s="4" t="s">
        <v>7</v>
      </c>
      <c r="G34" s="1" t="e">
        <f>VLOOKUP(B34,#REF!,5,0)</f>
        <v>#REF!</v>
      </c>
      <c r="H34" s="1" t="e">
        <f>VLOOKUP(B34,#REF!,5,0)</f>
        <v>#REF!</v>
      </c>
      <c r="I34" s="2" t="e">
        <f>VLOOKUP(C34,#REF!,5,0)</f>
        <v>#REF!</v>
      </c>
    </row>
    <row r="35" spans="1:9" ht="16.5" customHeight="1" x14ac:dyDescent="0.2">
      <c r="A35" s="4">
        <v>139</v>
      </c>
      <c r="B35" s="5" t="s">
        <v>392</v>
      </c>
      <c r="C35" s="5" t="s">
        <v>3679</v>
      </c>
      <c r="D35" s="6" t="s">
        <v>393</v>
      </c>
      <c r="E35" s="6" t="s">
        <v>37</v>
      </c>
      <c r="F35" s="4" t="s">
        <v>394</v>
      </c>
      <c r="G35" s="1" t="e">
        <f>VLOOKUP(B35,#REF!,5,0)</f>
        <v>#REF!</v>
      </c>
      <c r="H35" s="1" t="e">
        <f>VLOOKUP(B35,#REF!,5,0)</f>
        <v>#REF!</v>
      </c>
      <c r="I35" s="2" t="e">
        <f>VLOOKUP(C35,#REF!,5,0)</f>
        <v>#REF!</v>
      </c>
    </row>
    <row r="36" spans="1:9" ht="16.5" customHeight="1" x14ac:dyDescent="0.2">
      <c r="A36" s="4">
        <v>138</v>
      </c>
      <c r="B36" s="5" t="s">
        <v>379</v>
      </c>
      <c r="C36" s="5" t="s">
        <v>3680</v>
      </c>
      <c r="D36" s="6" t="s">
        <v>380</v>
      </c>
      <c r="E36" s="6" t="s">
        <v>37</v>
      </c>
      <c r="F36" s="4" t="s">
        <v>105</v>
      </c>
      <c r="G36" s="1" t="e">
        <f>VLOOKUP(B36,#REF!,5,0)</f>
        <v>#REF!</v>
      </c>
      <c r="H36" s="1" t="e">
        <f>VLOOKUP(B36,#REF!,5,0)</f>
        <v>#REF!</v>
      </c>
      <c r="I36" s="2" t="e">
        <f>VLOOKUP(C36,#REF!,5,0)</f>
        <v>#REF!</v>
      </c>
    </row>
    <row r="37" spans="1:9" ht="16.5" customHeight="1" x14ac:dyDescent="0.2">
      <c r="A37" s="4">
        <v>11</v>
      </c>
      <c r="B37" s="5" t="s">
        <v>64</v>
      </c>
      <c r="C37" s="5" t="s">
        <v>3681</v>
      </c>
      <c r="D37" s="6" t="s">
        <v>65</v>
      </c>
      <c r="E37" s="6" t="s">
        <v>66</v>
      </c>
      <c r="F37" s="4" t="s">
        <v>67</v>
      </c>
      <c r="G37" s="1" t="e">
        <f>VLOOKUP(B37,#REF!,5,0)</f>
        <v>#REF!</v>
      </c>
      <c r="H37" s="1" t="e">
        <f>VLOOKUP(B37,#REF!,5,0)</f>
        <v>#REF!</v>
      </c>
      <c r="I37" s="2" t="e">
        <f>VLOOKUP(C37,#REF!,5,0)</f>
        <v>#REF!</v>
      </c>
    </row>
    <row r="38" spans="1:9" ht="16.5" customHeight="1" x14ac:dyDescent="0.2">
      <c r="A38" s="4">
        <v>10</v>
      </c>
      <c r="B38" s="5" t="s">
        <v>68</v>
      </c>
      <c r="C38" s="5" t="s">
        <v>3682</v>
      </c>
      <c r="D38" s="6" t="s">
        <v>69</v>
      </c>
      <c r="E38" s="6" t="s">
        <v>66</v>
      </c>
      <c r="F38" s="4" t="s">
        <v>70</v>
      </c>
      <c r="G38" s="1" t="e">
        <f>VLOOKUP(B38,#REF!,5,0)</f>
        <v>#REF!</v>
      </c>
      <c r="H38" s="1" t="e">
        <f>VLOOKUP(B38,#REF!,5,0)</f>
        <v>#REF!</v>
      </c>
      <c r="I38" s="2" t="e">
        <f>VLOOKUP(C38,#REF!,5,0)</f>
        <v>#REF!</v>
      </c>
    </row>
    <row r="39" spans="1:9" ht="16.5" customHeight="1" x14ac:dyDescent="0.2">
      <c r="A39" s="4">
        <v>13</v>
      </c>
      <c r="B39" s="5" t="s">
        <v>71</v>
      </c>
      <c r="C39" s="5" t="s">
        <v>3683</v>
      </c>
      <c r="D39" s="6" t="s">
        <v>72</v>
      </c>
      <c r="E39" s="6" t="s">
        <v>73</v>
      </c>
      <c r="F39" s="4" t="s">
        <v>74</v>
      </c>
      <c r="G39" s="1" t="e">
        <f>VLOOKUP(B39,#REF!,5,0)</f>
        <v>#REF!</v>
      </c>
      <c r="H39" s="1" t="e">
        <f>VLOOKUP(B39,#REF!,5,0)</f>
        <v>#REF!</v>
      </c>
      <c r="I39" s="2" t="e">
        <f>VLOOKUP(C39,#REF!,5,0)</f>
        <v>#REF!</v>
      </c>
    </row>
    <row r="40" spans="1:9" ht="16.5" customHeight="1" x14ac:dyDescent="0.2">
      <c r="A40" s="4">
        <v>12</v>
      </c>
      <c r="B40" s="5" t="s">
        <v>514</v>
      </c>
      <c r="C40" s="5" t="s">
        <v>3684</v>
      </c>
      <c r="D40" s="6" t="s">
        <v>515</v>
      </c>
      <c r="E40" s="6" t="s">
        <v>73</v>
      </c>
      <c r="F40" s="4" t="s">
        <v>516</v>
      </c>
      <c r="G40" s="1" t="e">
        <f>VLOOKUP(B40,#REF!,5,0)</f>
        <v>#REF!</v>
      </c>
      <c r="H40" s="1" t="e">
        <f>VLOOKUP(B40,#REF!,5,0)</f>
        <v>#REF!</v>
      </c>
      <c r="I40" s="2" t="e">
        <f>VLOOKUP(C40,#REF!,5,0)</f>
        <v>#REF!</v>
      </c>
    </row>
    <row r="41" spans="1:9" ht="16.5" customHeight="1" x14ac:dyDescent="0.2">
      <c r="A41" s="4">
        <v>27</v>
      </c>
      <c r="B41" s="5" t="s">
        <v>96</v>
      </c>
      <c r="C41" s="5" t="s">
        <v>3685</v>
      </c>
      <c r="D41" s="6" t="s">
        <v>97</v>
      </c>
      <c r="E41" s="6" t="s">
        <v>98</v>
      </c>
      <c r="F41" s="4" t="s">
        <v>99</v>
      </c>
      <c r="G41" s="1" t="e">
        <f>VLOOKUP(B41,#REF!,5,0)</f>
        <v>#REF!</v>
      </c>
      <c r="H41" s="1" t="e">
        <f>VLOOKUP(B41,#REF!,5,0)</f>
        <v>#REF!</v>
      </c>
      <c r="I41" s="2" t="e">
        <f>VLOOKUP(C41,#REF!,5,0)</f>
        <v>#REF!</v>
      </c>
    </row>
    <row r="42" spans="1:9" ht="16.5" customHeight="1" x14ac:dyDescent="0.2">
      <c r="A42" s="4">
        <v>34</v>
      </c>
      <c r="B42" s="5" t="s">
        <v>108</v>
      </c>
      <c r="C42" s="5" t="s">
        <v>3686</v>
      </c>
      <c r="D42" s="6" t="s">
        <v>109</v>
      </c>
      <c r="E42" s="6" t="s">
        <v>110</v>
      </c>
      <c r="F42" s="4" t="s">
        <v>111</v>
      </c>
      <c r="G42" s="1" t="e">
        <f>VLOOKUP(B42,#REF!,5,0)</f>
        <v>#REF!</v>
      </c>
      <c r="H42" s="1" t="e">
        <f>VLOOKUP(B42,#REF!,5,0)</f>
        <v>#REF!</v>
      </c>
      <c r="I42" s="2" t="e">
        <f>VLOOKUP(C42,#REF!,5,0)</f>
        <v>#REF!</v>
      </c>
    </row>
    <row r="43" spans="1:9" ht="16.5" customHeight="1" x14ac:dyDescent="0.2">
      <c r="A43" s="4">
        <v>33</v>
      </c>
      <c r="B43" s="5" t="s">
        <v>563</v>
      </c>
      <c r="C43" s="5" t="s">
        <v>3687</v>
      </c>
      <c r="D43" s="6" t="s">
        <v>564</v>
      </c>
      <c r="E43" s="6" t="s">
        <v>110</v>
      </c>
      <c r="F43" s="4" t="s">
        <v>565</v>
      </c>
      <c r="G43" s="1" t="e">
        <f>VLOOKUP(B43,#REF!,5,0)</f>
        <v>#REF!</v>
      </c>
      <c r="H43" s="1" t="e">
        <f>VLOOKUP(B43,#REF!,5,0)</f>
        <v>#REF!</v>
      </c>
      <c r="I43" s="2" t="e">
        <f>VLOOKUP(C43,#REF!,5,0)</f>
        <v>#REF!</v>
      </c>
    </row>
    <row r="44" spans="1:9" ht="16.5" customHeight="1" x14ac:dyDescent="0.2">
      <c r="A44" s="4">
        <v>9</v>
      </c>
      <c r="B44" s="5" t="s">
        <v>60</v>
      </c>
      <c r="C44" s="5" t="s">
        <v>3688</v>
      </c>
      <c r="D44" s="6" t="s">
        <v>61</v>
      </c>
      <c r="E44" s="6" t="s">
        <v>62</v>
      </c>
      <c r="F44" s="4" t="s">
        <v>63</v>
      </c>
      <c r="G44" s="1" t="e">
        <f>VLOOKUP(B44,#REF!,5,0)</f>
        <v>#REF!</v>
      </c>
      <c r="H44" s="1" t="e">
        <f>VLOOKUP(B44,#REF!,5,0)</f>
        <v>#REF!</v>
      </c>
      <c r="I44" s="2" t="e">
        <f>VLOOKUP(C44,#REF!,5,0)</f>
        <v>#REF!</v>
      </c>
    </row>
    <row r="45" spans="1:9" ht="16.5" customHeight="1" x14ac:dyDescent="0.2">
      <c r="A45" s="4">
        <v>19</v>
      </c>
      <c r="B45" s="5" t="s">
        <v>79</v>
      </c>
      <c r="C45" s="5" t="s">
        <v>3689</v>
      </c>
      <c r="D45" s="6" t="s">
        <v>80</v>
      </c>
      <c r="E45" s="6" t="s">
        <v>81</v>
      </c>
      <c r="F45" s="4" t="s">
        <v>82</v>
      </c>
      <c r="G45" s="1" t="e">
        <f>VLOOKUP(B45,#REF!,5,0)</f>
        <v>#REF!</v>
      </c>
      <c r="H45" s="1" t="e">
        <f>VLOOKUP(B45,#REF!,5,0)</f>
        <v>#REF!</v>
      </c>
      <c r="I45" s="2" t="e">
        <f>VLOOKUP(C45,#REF!,5,0)</f>
        <v>#REF!</v>
      </c>
    </row>
    <row r="46" spans="1:9" ht="16.5" customHeight="1" x14ac:dyDescent="0.2">
      <c r="A46" s="4">
        <v>21</v>
      </c>
      <c r="B46" s="5" t="s">
        <v>525</v>
      </c>
      <c r="C46" s="5" t="s">
        <v>3690</v>
      </c>
      <c r="D46" s="6" t="s">
        <v>526</v>
      </c>
      <c r="E46" s="6" t="s">
        <v>527</v>
      </c>
      <c r="F46" s="4" t="s">
        <v>528</v>
      </c>
      <c r="G46" s="1" t="e">
        <f>VLOOKUP(B46,#REF!,5,0)</f>
        <v>#REF!</v>
      </c>
      <c r="H46" s="1" t="e">
        <f>VLOOKUP(B46,#REF!,5,0)</f>
        <v>#REF!</v>
      </c>
      <c r="I46" s="2" t="e">
        <f>VLOOKUP(C46,#REF!,5,0)</f>
        <v>#REF!</v>
      </c>
    </row>
    <row r="47" spans="1:9" ht="16.5" customHeight="1" x14ac:dyDescent="0.2">
      <c r="A47" s="4">
        <v>18</v>
      </c>
      <c r="B47" s="5" t="s">
        <v>83</v>
      </c>
      <c r="C47" s="5" t="s">
        <v>3691</v>
      </c>
      <c r="D47" s="6" t="s">
        <v>84</v>
      </c>
      <c r="E47" s="6" t="s">
        <v>81</v>
      </c>
      <c r="F47" s="4" t="s">
        <v>85</v>
      </c>
      <c r="G47" s="1" t="e">
        <f>VLOOKUP(B47,#REF!,5,0)</f>
        <v>#REF!</v>
      </c>
      <c r="H47" s="1" t="e">
        <f>VLOOKUP(B47,#REF!,5,0)</f>
        <v>#REF!</v>
      </c>
      <c r="I47" s="2" t="e">
        <f>VLOOKUP(C47,#REF!,5,0)</f>
        <v>#REF!</v>
      </c>
    </row>
    <row r="48" spans="1:9" ht="16.5" customHeight="1" x14ac:dyDescent="0.2">
      <c r="A48" s="4">
        <v>17</v>
      </c>
      <c r="B48" s="5" t="s">
        <v>520</v>
      </c>
      <c r="C48" s="5" t="s">
        <v>3692</v>
      </c>
      <c r="D48" s="6" t="s">
        <v>521</v>
      </c>
      <c r="E48" s="6" t="s">
        <v>81</v>
      </c>
      <c r="F48" s="4" t="s">
        <v>522</v>
      </c>
      <c r="G48" s="1" t="e">
        <f>VLOOKUP(B48,#REF!,5,0)</f>
        <v>#REF!</v>
      </c>
      <c r="H48" s="1" t="e">
        <f>VLOOKUP(B48,#REF!,5,0)</f>
        <v>#REF!</v>
      </c>
      <c r="I48" s="2" t="e">
        <f>VLOOKUP(C48,#REF!,5,0)</f>
        <v>#REF!</v>
      </c>
    </row>
    <row r="49" spans="1:9" ht="16.5" customHeight="1" x14ac:dyDescent="0.2">
      <c r="A49" s="4">
        <v>16</v>
      </c>
      <c r="B49" s="5" t="s">
        <v>523</v>
      </c>
      <c r="C49" s="5" t="s">
        <v>3693</v>
      </c>
      <c r="D49" s="6" t="s">
        <v>524</v>
      </c>
      <c r="E49" s="6" t="s">
        <v>81</v>
      </c>
      <c r="F49" s="4" t="s">
        <v>102</v>
      </c>
      <c r="G49" s="1" t="e">
        <f>VLOOKUP(B49,#REF!,5,0)</f>
        <v>#REF!</v>
      </c>
      <c r="H49" s="1" t="e">
        <f>VLOOKUP(B49,#REF!,5,0)</f>
        <v>#REF!</v>
      </c>
      <c r="I49" s="2" t="e">
        <f>VLOOKUP(C49,#REF!,5,0)</f>
        <v>#REF!</v>
      </c>
    </row>
    <row r="50" spans="1:9" ht="16.5" customHeight="1" x14ac:dyDescent="0.2">
      <c r="A50" s="4">
        <v>20</v>
      </c>
      <c r="B50" s="5" t="s">
        <v>592</v>
      </c>
      <c r="C50" s="5" t="s">
        <v>3694</v>
      </c>
      <c r="D50" s="6" t="s">
        <v>593</v>
      </c>
      <c r="E50" s="6" t="s">
        <v>527</v>
      </c>
      <c r="F50" s="4" t="s">
        <v>391</v>
      </c>
      <c r="G50" s="1" t="e">
        <f>VLOOKUP(B50,#REF!,5,0)</f>
        <v>#REF!</v>
      </c>
      <c r="H50" s="1" t="e">
        <f>VLOOKUP(B50,#REF!,5,0)</f>
        <v>#REF!</v>
      </c>
      <c r="I50" s="2" t="e">
        <f>VLOOKUP(C50,#REF!,5,0)</f>
        <v>#REF!</v>
      </c>
    </row>
    <row r="51" spans="1:9" ht="16.5" customHeight="1" x14ac:dyDescent="0.2">
      <c r="A51" s="4">
        <v>32</v>
      </c>
      <c r="B51" s="5" t="s">
        <v>100</v>
      </c>
      <c r="C51" s="5" t="s">
        <v>3695</v>
      </c>
      <c r="D51" s="6" t="s">
        <v>101</v>
      </c>
      <c r="E51" s="6" t="s">
        <v>3</v>
      </c>
      <c r="F51" s="4" t="s">
        <v>102</v>
      </c>
      <c r="G51" s="1" t="e">
        <f>VLOOKUP(B51,#REF!,5,0)</f>
        <v>#REF!</v>
      </c>
      <c r="H51" s="1" t="e">
        <f>VLOOKUP(B51,#REF!,5,0)</f>
        <v>#REF!</v>
      </c>
      <c r="I51" s="2" t="e">
        <f>VLOOKUP(C51,#REF!,5,0)</f>
        <v>#REF!</v>
      </c>
    </row>
    <row r="52" spans="1:9" ht="16.5" customHeight="1" x14ac:dyDescent="0.2">
      <c r="A52" s="4">
        <v>31</v>
      </c>
      <c r="B52" s="5" t="s">
        <v>1</v>
      </c>
      <c r="C52" s="5" t="s">
        <v>3696</v>
      </c>
      <c r="D52" s="6" t="s">
        <v>2</v>
      </c>
      <c r="E52" s="6" t="s">
        <v>3</v>
      </c>
      <c r="F52" s="4" t="s">
        <v>4</v>
      </c>
      <c r="G52" s="1" t="e">
        <f>VLOOKUP(B52,#REF!,5,0)</f>
        <v>#REF!</v>
      </c>
      <c r="H52" s="1" t="e">
        <f>VLOOKUP(B52,#REF!,5,0)</f>
        <v>#REF!</v>
      </c>
      <c r="I52" s="2" t="e">
        <f>VLOOKUP(C52,#REF!,5,0)</f>
        <v>#REF!</v>
      </c>
    </row>
    <row r="53" spans="1:9" ht="16.5" customHeight="1" x14ac:dyDescent="0.2">
      <c r="A53" s="4">
        <v>30</v>
      </c>
      <c r="B53" s="5" t="s">
        <v>103</v>
      </c>
      <c r="C53" s="5" t="s">
        <v>3697</v>
      </c>
      <c r="D53" s="6" t="s">
        <v>104</v>
      </c>
      <c r="E53" s="6" t="s">
        <v>3</v>
      </c>
      <c r="F53" s="4" t="s">
        <v>105</v>
      </c>
      <c r="G53" s="1" t="e">
        <f>VLOOKUP(B53,#REF!,5,0)</f>
        <v>#REF!</v>
      </c>
      <c r="H53" s="1" t="e">
        <f>VLOOKUP(B53,#REF!,5,0)</f>
        <v>#REF!</v>
      </c>
      <c r="I53" s="2" t="e">
        <f>VLOOKUP(C53,#REF!,5,0)</f>
        <v>#REF!</v>
      </c>
    </row>
    <row r="54" spans="1:9" ht="16.5" customHeight="1" x14ac:dyDescent="0.2">
      <c r="A54" s="4">
        <v>29</v>
      </c>
      <c r="B54" s="5" t="s">
        <v>106</v>
      </c>
      <c r="C54" s="5" t="s">
        <v>3698</v>
      </c>
      <c r="D54" s="6" t="s">
        <v>107</v>
      </c>
      <c r="E54" s="6" t="s">
        <v>3</v>
      </c>
      <c r="F54" s="4" t="s">
        <v>82</v>
      </c>
      <c r="G54" s="1" t="e">
        <f>VLOOKUP(B54,#REF!,5,0)</f>
        <v>#REF!</v>
      </c>
      <c r="H54" s="1" t="e">
        <f>VLOOKUP(B54,#REF!,5,0)</f>
        <v>#REF!</v>
      </c>
      <c r="I54" s="2" t="e">
        <f>VLOOKUP(C54,#REF!,5,0)</f>
        <v>#REF!</v>
      </c>
    </row>
    <row r="55" spans="1:9" ht="16.5" customHeight="1" x14ac:dyDescent="0.2">
      <c r="A55" s="4">
        <v>28</v>
      </c>
      <c r="B55" s="5" t="s">
        <v>5</v>
      </c>
      <c r="C55" s="5" t="s">
        <v>3699</v>
      </c>
      <c r="D55" s="6" t="s">
        <v>6</v>
      </c>
      <c r="E55" s="6" t="s">
        <v>3</v>
      </c>
      <c r="F55" s="4" t="s">
        <v>7</v>
      </c>
      <c r="G55" s="1" t="e">
        <f>VLOOKUP(B55,#REF!,5,0)</f>
        <v>#REF!</v>
      </c>
      <c r="H55" s="1" t="e">
        <f>VLOOKUP(B55,#REF!,5,0)</f>
        <v>#REF!</v>
      </c>
      <c r="I55" s="2" t="e">
        <f>VLOOKUP(C55,#REF!,5,0)</f>
        <v>#REF!</v>
      </c>
    </row>
    <row r="56" spans="1:9" ht="16.5" customHeight="1" x14ac:dyDescent="0.2">
      <c r="A56" s="4">
        <v>35</v>
      </c>
      <c r="B56" s="5" t="s">
        <v>585</v>
      </c>
      <c r="C56" s="5" t="s">
        <v>3700</v>
      </c>
      <c r="D56" s="6" t="s">
        <v>586</v>
      </c>
      <c r="E56" s="6" t="s">
        <v>587</v>
      </c>
      <c r="F56" s="4" t="s">
        <v>588</v>
      </c>
      <c r="G56" s="1" t="e">
        <f>VLOOKUP(B56,#REF!,5,0)</f>
        <v>#REF!</v>
      </c>
      <c r="H56" s="1" t="e">
        <f>VLOOKUP(B56,#REF!,5,0)</f>
        <v>#REF!</v>
      </c>
      <c r="I56" s="2" t="e">
        <f>VLOOKUP(C56,#REF!,5,0)</f>
        <v>#REF!</v>
      </c>
    </row>
    <row r="57" spans="1:9" ht="16.5" customHeight="1" x14ac:dyDescent="0.2">
      <c r="A57" s="4">
        <v>15</v>
      </c>
      <c r="B57" s="5" t="s">
        <v>75</v>
      </c>
      <c r="C57" s="5" t="s">
        <v>3701</v>
      </c>
      <c r="D57" s="6" t="s">
        <v>76</v>
      </c>
      <c r="E57" s="6" t="s">
        <v>77</v>
      </c>
      <c r="F57" s="4" t="s">
        <v>78</v>
      </c>
      <c r="G57" s="1" t="e">
        <f>VLOOKUP(B57,#REF!,5,0)</f>
        <v>#REF!</v>
      </c>
      <c r="H57" s="1" t="e">
        <f>VLOOKUP(B57,#REF!,5,0)</f>
        <v>#REF!</v>
      </c>
      <c r="I57" s="2" t="e">
        <f>VLOOKUP(C57,#REF!,5,0)</f>
        <v>#REF!</v>
      </c>
    </row>
    <row r="58" spans="1:9" ht="16.5" customHeight="1" x14ac:dyDescent="0.2">
      <c r="A58" s="4">
        <v>14</v>
      </c>
      <c r="B58" s="5" t="s">
        <v>517</v>
      </c>
      <c r="C58" s="5" t="s">
        <v>3702</v>
      </c>
      <c r="D58" s="6" t="s">
        <v>518</v>
      </c>
      <c r="E58" s="6" t="s">
        <v>77</v>
      </c>
      <c r="F58" s="4" t="s">
        <v>519</v>
      </c>
      <c r="G58" s="1" t="e">
        <f>VLOOKUP(B58,#REF!,5,0)</f>
        <v>#REF!</v>
      </c>
      <c r="H58" s="1" t="e">
        <f>VLOOKUP(B58,#REF!,5,0)</f>
        <v>#REF!</v>
      </c>
      <c r="I58" s="2" t="e">
        <f>VLOOKUP(C58,#REF!,5,0)</f>
        <v>#REF!</v>
      </c>
    </row>
    <row r="59" spans="1:9" ht="16.5" customHeight="1" x14ac:dyDescent="0.2">
      <c r="A59" s="4">
        <v>82</v>
      </c>
      <c r="B59" s="5" t="s">
        <v>192</v>
      </c>
      <c r="C59" s="5" t="s">
        <v>3703</v>
      </c>
      <c r="D59" s="6" t="s">
        <v>193</v>
      </c>
      <c r="E59" s="6" t="s">
        <v>194</v>
      </c>
      <c r="F59" s="4" t="s">
        <v>195</v>
      </c>
      <c r="G59" s="1" t="e">
        <f>VLOOKUP(B59,#REF!,5,0)</f>
        <v>#REF!</v>
      </c>
      <c r="H59" s="1" t="e">
        <f>VLOOKUP(B59,#REF!,5,0)</f>
        <v>#REF!</v>
      </c>
      <c r="I59" s="2" t="e">
        <f>VLOOKUP(C59,#REF!,5,0)</f>
        <v>#REF!</v>
      </c>
    </row>
    <row r="60" spans="1:9" ht="16.5" customHeight="1" x14ac:dyDescent="0.2">
      <c r="A60" s="4">
        <v>81</v>
      </c>
      <c r="B60" s="5" t="s">
        <v>196</v>
      </c>
      <c r="C60" s="5" t="s">
        <v>3704</v>
      </c>
      <c r="D60" s="6" t="s">
        <v>197</v>
      </c>
      <c r="E60" s="6" t="s">
        <v>194</v>
      </c>
      <c r="F60" s="4" t="s">
        <v>198</v>
      </c>
      <c r="G60" s="1" t="e">
        <f>VLOOKUP(B60,#REF!,5,0)</f>
        <v>#REF!</v>
      </c>
      <c r="H60" s="1" t="e">
        <f>VLOOKUP(B60,#REF!,5,0)</f>
        <v>#REF!</v>
      </c>
      <c r="I60" s="2" t="e">
        <f>VLOOKUP(C60,#REF!,5,0)</f>
        <v>#REF!</v>
      </c>
    </row>
    <row r="61" spans="1:9" ht="16.5" customHeight="1" x14ac:dyDescent="0.2">
      <c r="A61" s="4">
        <v>80</v>
      </c>
      <c r="B61" s="5" t="s">
        <v>199</v>
      </c>
      <c r="C61" s="5" t="s">
        <v>3705</v>
      </c>
      <c r="D61" s="6" t="s">
        <v>200</v>
      </c>
      <c r="E61" s="6" t="s">
        <v>194</v>
      </c>
      <c r="F61" s="4" t="s">
        <v>201</v>
      </c>
      <c r="G61" s="1" t="e">
        <f>VLOOKUP(B61,#REF!,5,0)</f>
        <v>#REF!</v>
      </c>
      <c r="H61" s="1" t="e">
        <f>VLOOKUP(B61,#REF!,5,0)</f>
        <v>#REF!</v>
      </c>
      <c r="I61" s="2" t="e">
        <f>VLOOKUP(C61,#REF!,5,0)</f>
        <v>#REF!</v>
      </c>
    </row>
    <row r="62" spans="1:9" ht="16.5" customHeight="1" x14ac:dyDescent="0.2">
      <c r="A62" s="4">
        <v>79</v>
      </c>
      <c r="B62" s="5" t="s">
        <v>202</v>
      </c>
      <c r="C62" s="5" t="s">
        <v>3706</v>
      </c>
      <c r="D62" s="6" t="s">
        <v>203</v>
      </c>
      <c r="E62" s="6" t="s">
        <v>194</v>
      </c>
      <c r="F62" s="4" t="s">
        <v>204</v>
      </c>
      <c r="G62" s="1" t="e">
        <f>VLOOKUP(B62,#REF!,5,0)</f>
        <v>#REF!</v>
      </c>
      <c r="H62" s="1" t="e">
        <f>VLOOKUP(B62,#REF!,5,0)</f>
        <v>#REF!</v>
      </c>
      <c r="I62" s="2" t="e">
        <f>VLOOKUP(C62,#REF!,5,0)</f>
        <v>#REF!</v>
      </c>
    </row>
    <row r="63" spans="1:9" ht="16.5" customHeight="1" x14ac:dyDescent="0.2">
      <c r="A63" s="4">
        <v>64</v>
      </c>
      <c r="B63" s="5" t="s">
        <v>149</v>
      </c>
      <c r="C63" s="5" t="s">
        <v>3707</v>
      </c>
      <c r="D63" s="6" t="s">
        <v>150</v>
      </c>
      <c r="E63" s="6" t="s">
        <v>151</v>
      </c>
      <c r="F63" s="4" t="s">
        <v>152</v>
      </c>
      <c r="G63" s="1" t="e">
        <f>VLOOKUP(B63,#REF!,5,0)</f>
        <v>#REF!</v>
      </c>
      <c r="H63" s="1" t="e">
        <f>VLOOKUP(B63,#REF!,5,0)</f>
        <v>#REF!</v>
      </c>
      <c r="I63" s="2" t="e">
        <f>VLOOKUP(C63,#REF!,5,0)</f>
        <v>#REF!</v>
      </c>
    </row>
    <row r="64" spans="1:9" ht="16.5" customHeight="1" x14ac:dyDescent="0.2">
      <c r="A64" s="4">
        <v>78</v>
      </c>
      <c r="B64" s="5" t="s">
        <v>205</v>
      </c>
      <c r="C64" s="5" t="s">
        <v>3708</v>
      </c>
      <c r="D64" s="6" t="s">
        <v>206</v>
      </c>
      <c r="E64" s="6" t="s">
        <v>194</v>
      </c>
      <c r="F64" s="4" t="s">
        <v>207</v>
      </c>
      <c r="G64" s="1" t="e">
        <f>VLOOKUP(B64,#REF!,5,0)</f>
        <v>#REF!</v>
      </c>
      <c r="H64" s="1" t="e">
        <f>VLOOKUP(B64,#REF!,5,0)</f>
        <v>#REF!</v>
      </c>
      <c r="I64" s="2" t="e">
        <f>VLOOKUP(C64,#REF!,5,0)</f>
        <v>#REF!</v>
      </c>
    </row>
    <row r="65" spans="1:9" ht="16.5" customHeight="1" x14ac:dyDescent="0.2">
      <c r="A65" s="4">
        <v>77</v>
      </c>
      <c r="B65" s="5" t="s">
        <v>208</v>
      </c>
      <c r="C65" s="5" t="s">
        <v>3709</v>
      </c>
      <c r="D65" s="6" t="s">
        <v>209</v>
      </c>
      <c r="E65" s="6" t="s">
        <v>194</v>
      </c>
      <c r="F65" s="4" t="s">
        <v>179</v>
      </c>
      <c r="G65" s="1" t="e">
        <f>VLOOKUP(B65,#REF!,5,0)</f>
        <v>#REF!</v>
      </c>
      <c r="H65" s="1" t="e">
        <f>VLOOKUP(B65,#REF!,5,0)</f>
        <v>#REF!</v>
      </c>
      <c r="I65" s="2" t="e">
        <f>VLOOKUP(C65,#REF!,5,0)</f>
        <v>#REF!</v>
      </c>
    </row>
    <row r="66" spans="1:9" ht="16.5" customHeight="1" x14ac:dyDescent="0.2">
      <c r="A66" s="4">
        <v>63</v>
      </c>
      <c r="B66" s="5" t="s">
        <v>594</v>
      </c>
      <c r="C66" s="5" t="s">
        <v>3710</v>
      </c>
      <c r="D66" s="6" t="s">
        <v>595</v>
      </c>
      <c r="E66" s="6" t="s">
        <v>151</v>
      </c>
      <c r="F66" s="4" t="s">
        <v>596</v>
      </c>
      <c r="G66" s="1" t="e">
        <f>VLOOKUP(B66,#REF!,5,0)</f>
        <v>#REF!</v>
      </c>
      <c r="H66" s="1" t="e">
        <f>VLOOKUP(B66,#REF!,5,0)</f>
        <v>#REF!</v>
      </c>
      <c r="I66" s="2" t="e">
        <f>VLOOKUP(C66,#REF!,5,0)</f>
        <v>#REF!</v>
      </c>
    </row>
    <row r="67" spans="1:9" ht="16.5" customHeight="1" x14ac:dyDescent="0.2">
      <c r="A67" s="4">
        <v>62</v>
      </c>
      <c r="B67" s="5" t="s">
        <v>153</v>
      </c>
      <c r="C67" s="5" t="s">
        <v>3711</v>
      </c>
      <c r="D67" s="6" t="s">
        <v>154</v>
      </c>
      <c r="E67" s="6" t="s">
        <v>151</v>
      </c>
      <c r="F67" s="4" t="s">
        <v>155</v>
      </c>
      <c r="G67" s="1" t="e">
        <f>VLOOKUP(B67,#REF!,5,0)</f>
        <v>#REF!</v>
      </c>
      <c r="H67" s="1" t="e">
        <f>VLOOKUP(B67,#REF!,5,0)</f>
        <v>#REF!</v>
      </c>
      <c r="I67" s="2" t="e">
        <f>VLOOKUP(C67,#REF!,5,0)</f>
        <v>#REF!</v>
      </c>
    </row>
    <row r="68" spans="1:9" ht="16.5" customHeight="1" x14ac:dyDescent="0.2">
      <c r="A68" s="4">
        <v>76</v>
      </c>
      <c r="B68" s="5" t="s">
        <v>210</v>
      </c>
      <c r="C68" s="5" t="s">
        <v>3712</v>
      </c>
      <c r="D68" s="6" t="s">
        <v>211</v>
      </c>
      <c r="E68" s="6" t="s">
        <v>194</v>
      </c>
      <c r="F68" s="4" t="s">
        <v>212</v>
      </c>
      <c r="G68" s="1" t="e">
        <f>VLOOKUP(B68,#REF!,5,0)</f>
        <v>#REF!</v>
      </c>
      <c r="H68" s="1" t="e">
        <f>VLOOKUP(B68,#REF!,5,0)</f>
        <v>#REF!</v>
      </c>
      <c r="I68" s="2" t="e">
        <f>VLOOKUP(C68,#REF!,5,0)</f>
        <v>#REF!</v>
      </c>
    </row>
    <row r="69" spans="1:9" ht="16.5" customHeight="1" x14ac:dyDescent="0.2">
      <c r="A69" s="4">
        <v>75</v>
      </c>
      <c r="B69" s="5" t="s">
        <v>213</v>
      </c>
      <c r="C69" s="5" t="s">
        <v>3713</v>
      </c>
      <c r="D69" s="6" t="s">
        <v>214</v>
      </c>
      <c r="E69" s="6" t="s">
        <v>194</v>
      </c>
      <c r="F69" s="4" t="s">
        <v>215</v>
      </c>
      <c r="G69" s="1" t="e">
        <f>VLOOKUP(B69,#REF!,5,0)</f>
        <v>#REF!</v>
      </c>
      <c r="H69" s="1" t="e">
        <f>VLOOKUP(B69,#REF!,5,0)</f>
        <v>#REF!</v>
      </c>
      <c r="I69" s="2" t="e">
        <f>VLOOKUP(C69,#REF!,5,0)</f>
        <v>#REF!</v>
      </c>
    </row>
    <row r="70" spans="1:9" ht="16.5" customHeight="1" x14ac:dyDescent="0.2">
      <c r="A70" s="4">
        <v>61</v>
      </c>
      <c r="B70" s="5" t="s">
        <v>156</v>
      </c>
      <c r="C70" s="5" t="s">
        <v>3714</v>
      </c>
      <c r="D70" s="6" t="s">
        <v>157</v>
      </c>
      <c r="E70" s="6" t="s">
        <v>151</v>
      </c>
      <c r="F70" s="4" t="s">
        <v>158</v>
      </c>
      <c r="G70" s="1" t="e">
        <f>VLOOKUP(B70,#REF!,5,0)</f>
        <v>#REF!</v>
      </c>
      <c r="H70" s="1" t="e">
        <f>VLOOKUP(B70,#REF!,5,0)</f>
        <v>#REF!</v>
      </c>
      <c r="I70" s="2" t="e">
        <f>VLOOKUP(C70,#REF!,5,0)</f>
        <v>#REF!</v>
      </c>
    </row>
    <row r="71" spans="1:9" ht="16.5" customHeight="1" x14ac:dyDescent="0.2">
      <c r="A71" s="4">
        <v>60</v>
      </c>
      <c r="B71" s="5" t="s">
        <v>159</v>
      </c>
      <c r="C71" s="5" t="s">
        <v>3715</v>
      </c>
      <c r="D71" s="6" t="s">
        <v>160</v>
      </c>
      <c r="E71" s="6" t="s">
        <v>151</v>
      </c>
      <c r="F71" s="4" t="s">
        <v>161</v>
      </c>
      <c r="G71" s="1" t="e">
        <f>VLOOKUP(B71,#REF!,5,0)</f>
        <v>#REF!</v>
      </c>
      <c r="H71" s="1" t="e">
        <f>VLOOKUP(B71,#REF!,5,0)</f>
        <v>#REF!</v>
      </c>
      <c r="I71" s="2" t="e">
        <f>VLOOKUP(C71,#REF!,5,0)</f>
        <v>#REF!</v>
      </c>
    </row>
    <row r="72" spans="1:9" ht="16.5" customHeight="1" x14ac:dyDescent="0.2">
      <c r="A72" s="4">
        <v>74</v>
      </c>
      <c r="B72" s="5" t="s">
        <v>216</v>
      </c>
      <c r="C72" s="5" t="s">
        <v>3716</v>
      </c>
      <c r="D72" s="6" t="s">
        <v>217</v>
      </c>
      <c r="E72" s="6" t="s">
        <v>194</v>
      </c>
      <c r="F72" s="4" t="s">
        <v>218</v>
      </c>
      <c r="G72" s="1" t="e">
        <f>VLOOKUP(B72,#REF!,5,0)</f>
        <v>#REF!</v>
      </c>
      <c r="H72" s="1" t="e">
        <f>VLOOKUP(B72,#REF!,5,0)</f>
        <v>#REF!</v>
      </c>
      <c r="I72" s="2" t="e">
        <f>VLOOKUP(C72,#REF!,5,0)</f>
        <v>#REF!</v>
      </c>
    </row>
    <row r="73" spans="1:9" ht="16.5" customHeight="1" x14ac:dyDescent="0.2">
      <c r="A73" s="4">
        <v>59</v>
      </c>
      <c r="B73" s="5" t="s">
        <v>162</v>
      </c>
      <c r="C73" s="5" t="s">
        <v>3717</v>
      </c>
      <c r="D73" s="6" t="s">
        <v>163</v>
      </c>
      <c r="E73" s="6" t="s">
        <v>151</v>
      </c>
      <c r="F73" s="4" t="s">
        <v>164</v>
      </c>
      <c r="G73" s="1" t="e">
        <f>VLOOKUP(B73,#REF!,5,0)</f>
        <v>#REF!</v>
      </c>
      <c r="H73" s="1" t="e">
        <f>VLOOKUP(B73,#REF!,5,0)</f>
        <v>#REF!</v>
      </c>
      <c r="I73" s="2" t="e">
        <f>VLOOKUP(C73,#REF!,5,0)</f>
        <v>#REF!</v>
      </c>
    </row>
    <row r="74" spans="1:9" ht="16.5" customHeight="1" x14ac:dyDescent="0.2">
      <c r="A74" s="4">
        <v>73</v>
      </c>
      <c r="B74" s="5" t="s">
        <v>219</v>
      </c>
      <c r="C74" s="5" t="s">
        <v>3718</v>
      </c>
      <c r="D74" s="6" t="s">
        <v>220</v>
      </c>
      <c r="E74" s="6" t="s">
        <v>194</v>
      </c>
      <c r="F74" s="4" t="s">
        <v>221</v>
      </c>
      <c r="G74" s="1" t="e">
        <f>VLOOKUP(B74,#REF!,5,0)</f>
        <v>#REF!</v>
      </c>
      <c r="H74" s="1" t="e">
        <f>VLOOKUP(B74,#REF!,5,0)</f>
        <v>#REF!</v>
      </c>
      <c r="I74" s="2" t="e">
        <f>VLOOKUP(C74,#REF!,5,0)</f>
        <v>#REF!</v>
      </c>
    </row>
    <row r="75" spans="1:9" ht="16.5" customHeight="1" x14ac:dyDescent="0.2">
      <c r="A75" s="4">
        <v>72</v>
      </c>
      <c r="B75" s="5" t="s">
        <v>222</v>
      </c>
      <c r="C75" s="5" t="s">
        <v>3719</v>
      </c>
      <c r="D75" s="6" t="s">
        <v>223</v>
      </c>
      <c r="E75" s="6" t="s">
        <v>194</v>
      </c>
      <c r="F75" s="4" t="s">
        <v>224</v>
      </c>
      <c r="G75" s="1" t="e">
        <f>VLOOKUP(B75,#REF!,5,0)</f>
        <v>#REF!</v>
      </c>
      <c r="H75" s="1" t="e">
        <f>VLOOKUP(B75,#REF!,5,0)</f>
        <v>#REF!</v>
      </c>
      <c r="I75" s="2" t="e">
        <f>VLOOKUP(C75,#REF!,5,0)</f>
        <v>#REF!</v>
      </c>
    </row>
    <row r="76" spans="1:9" ht="16.5" customHeight="1" x14ac:dyDescent="0.2">
      <c r="A76" s="4">
        <v>71</v>
      </c>
      <c r="B76" s="5" t="s">
        <v>225</v>
      </c>
      <c r="C76" s="5" t="s">
        <v>3720</v>
      </c>
      <c r="D76" s="6" t="s">
        <v>226</v>
      </c>
      <c r="E76" s="6" t="s">
        <v>194</v>
      </c>
      <c r="F76" s="4" t="s">
        <v>227</v>
      </c>
      <c r="G76" s="1" t="e">
        <f>VLOOKUP(B76,#REF!,5,0)</f>
        <v>#REF!</v>
      </c>
      <c r="H76" s="1" t="e">
        <f>VLOOKUP(B76,#REF!,5,0)</f>
        <v>#REF!</v>
      </c>
      <c r="I76" s="2" t="e">
        <f>VLOOKUP(C76,#REF!,5,0)</f>
        <v>#REF!</v>
      </c>
    </row>
    <row r="77" spans="1:9" ht="16.5" customHeight="1" x14ac:dyDescent="0.2">
      <c r="A77" s="4">
        <v>70</v>
      </c>
      <c r="B77" s="5" t="s">
        <v>228</v>
      </c>
      <c r="C77" s="5" t="s">
        <v>3721</v>
      </c>
      <c r="D77" s="6" t="s">
        <v>229</v>
      </c>
      <c r="E77" s="6" t="s">
        <v>194</v>
      </c>
      <c r="F77" s="4" t="s">
        <v>230</v>
      </c>
      <c r="G77" s="1" t="e">
        <f>VLOOKUP(B77,#REF!,5,0)</f>
        <v>#REF!</v>
      </c>
      <c r="H77" s="1" t="e">
        <f>VLOOKUP(B77,#REF!,5,0)</f>
        <v>#REF!</v>
      </c>
      <c r="I77" s="2" t="e">
        <f>VLOOKUP(C77,#REF!,5,0)</f>
        <v>#REF!</v>
      </c>
    </row>
    <row r="78" spans="1:9" ht="16.5" customHeight="1" x14ac:dyDescent="0.2">
      <c r="A78" s="4">
        <v>58</v>
      </c>
      <c r="B78" s="5" t="s">
        <v>168</v>
      </c>
      <c r="C78" s="5" t="s">
        <v>3722</v>
      </c>
      <c r="D78" s="6" t="s">
        <v>169</v>
      </c>
      <c r="E78" s="6" t="s">
        <v>151</v>
      </c>
      <c r="F78" s="4" t="s">
        <v>170</v>
      </c>
      <c r="G78" s="1" t="e">
        <f>VLOOKUP(B78,#REF!,5,0)</f>
        <v>#REF!</v>
      </c>
      <c r="H78" s="1" t="e">
        <f>VLOOKUP(B78,#REF!,5,0)</f>
        <v>#REF!</v>
      </c>
      <c r="I78" s="2" t="e">
        <f>VLOOKUP(C78,#REF!,5,0)</f>
        <v>#REF!</v>
      </c>
    </row>
    <row r="79" spans="1:9" ht="16.5" customHeight="1" x14ac:dyDescent="0.2">
      <c r="A79" s="4">
        <v>69</v>
      </c>
      <c r="B79" s="5" t="s">
        <v>569</v>
      </c>
      <c r="C79" s="5" t="s">
        <v>3723</v>
      </c>
      <c r="D79" s="6" t="s">
        <v>570</v>
      </c>
      <c r="E79" s="6" t="s">
        <v>194</v>
      </c>
      <c r="F79" s="4" t="s">
        <v>571</v>
      </c>
      <c r="G79" s="1" t="e">
        <f>VLOOKUP(B79,#REF!,5,0)</f>
        <v>#REF!</v>
      </c>
      <c r="H79" s="1" t="e">
        <f>VLOOKUP(B79,#REF!,5,0)</f>
        <v>#REF!</v>
      </c>
      <c r="I79" s="2" t="e">
        <f>VLOOKUP(C79,#REF!,5,0)</f>
        <v>#REF!</v>
      </c>
    </row>
    <row r="80" spans="1:9" ht="16.5" customHeight="1" x14ac:dyDescent="0.2">
      <c r="A80" s="4">
        <v>57</v>
      </c>
      <c r="B80" s="5" t="s">
        <v>171</v>
      </c>
      <c r="C80" s="5" t="s">
        <v>3724</v>
      </c>
      <c r="D80" s="6" t="s">
        <v>172</v>
      </c>
      <c r="E80" s="6" t="s">
        <v>151</v>
      </c>
      <c r="F80" s="4" t="s">
        <v>173</v>
      </c>
      <c r="G80" s="1" t="e">
        <f>VLOOKUP(B80,#REF!,5,0)</f>
        <v>#REF!</v>
      </c>
      <c r="H80" s="1" t="e">
        <f>VLOOKUP(B80,#REF!,5,0)</f>
        <v>#REF!</v>
      </c>
      <c r="I80" s="2" t="e">
        <f>VLOOKUP(C80,#REF!,5,0)</f>
        <v>#REF!</v>
      </c>
    </row>
    <row r="81" spans="1:9" ht="16.5" customHeight="1" x14ac:dyDescent="0.2">
      <c r="A81" s="4">
        <v>56</v>
      </c>
      <c r="B81" s="5" t="s">
        <v>174</v>
      </c>
      <c r="C81" s="5" t="s">
        <v>3725</v>
      </c>
      <c r="D81" s="6" t="s">
        <v>175</v>
      </c>
      <c r="E81" s="6" t="s">
        <v>151</v>
      </c>
      <c r="F81" s="4" t="s">
        <v>176</v>
      </c>
      <c r="G81" s="1" t="e">
        <f>VLOOKUP(B81,#REF!,5,0)</f>
        <v>#REF!</v>
      </c>
      <c r="H81" s="1" t="e">
        <f>VLOOKUP(B81,#REF!,5,0)</f>
        <v>#REF!</v>
      </c>
      <c r="I81" s="2" t="e">
        <f>VLOOKUP(C81,#REF!,5,0)</f>
        <v>#REF!</v>
      </c>
    </row>
    <row r="82" spans="1:9" ht="16.5" customHeight="1" x14ac:dyDescent="0.2">
      <c r="A82" s="4">
        <v>55</v>
      </c>
      <c r="B82" s="5" t="s">
        <v>532</v>
      </c>
      <c r="C82" s="5" t="s">
        <v>3726</v>
      </c>
      <c r="D82" s="6" t="s">
        <v>533</v>
      </c>
      <c r="E82" s="6" t="s">
        <v>151</v>
      </c>
      <c r="F82" s="4" t="s">
        <v>534</v>
      </c>
      <c r="G82" s="1" t="e">
        <f>VLOOKUP(B82,#REF!,5,0)</f>
        <v>#REF!</v>
      </c>
      <c r="H82" s="1" t="e">
        <f>VLOOKUP(B82,#REF!,5,0)</f>
        <v>#REF!</v>
      </c>
      <c r="I82" s="2" t="e">
        <f>VLOOKUP(C82,#REF!,5,0)</f>
        <v>#REF!</v>
      </c>
    </row>
    <row r="83" spans="1:9" ht="16.5" customHeight="1" x14ac:dyDescent="0.2">
      <c r="A83" s="4">
        <v>54</v>
      </c>
      <c r="B83" s="5" t="s">
        <v>177</v>
      </c>
      <c r="C83" s="5" t="s">
        <v>3727</v>
      </c>
      <c r="D83" s="6" t="s">
        <v>178</v>
      </c>
      <c r="E83" s="6" t="s">
        <v>151</v>
      </c>
      <c r="F83" s="4" t="s">
        <v>179</v>
      </c>
      <c r="G83" s="1" t="e">
        <f>VLOOKUP(B83,#REF!,5,0)</f>
        <v>#REF!</v>
      </c>
      <c r="H83" s="1" t="e">
        <f>VLOOKUP(B83,#REF!,5,0)</f>
        <v>#REF!</v>
      </c>
      <c r="I83" s="2" t="e">
        <f>VLOOKUP(C83,#REF!,5,0)</f>
        <v>#REF!</v>
      </c>
    </row>
    <row r="84" spans="1:9" ht="16.5" customHeight="1" x14ac:dyDescent="0.2">
      <c r="A84" s="4">
        <v>53</v>
      </c>
      <c r="B84" s="5" t="s">
        <v>180</v>
      </c>
      <c r="C84" s="5" t="s">
        <v>3728</v>
      </c>
      <c r="D84" s="6" t="s">
        <v>181</v>
      </c>
      <c r="E84" s="6" t="s">
        <v>151</v>
      </c>
      <c r="F84" s="4" t="s">
        <v>182</v>
      </c>
      <c r="G84" s="1" t="e">
        <f>VLOOKUP(B84,#REF!,5,0)</f>
        <v>#REF!</v>
      </c>
      <c r="H84" s="1" t="e">
        <f>VLOOKUP(B84,#REF!,5,0)</f>
        <v>#REF!</v>
      </c>
      <c r="I84" s="2" t="e">
        <f>VLOOKUP(C84,#REF!,5,0)</f>
        <v>#REF!</v>
      </c>
    </row>
    <row r="85" spans="1:9" ht="16.5" customHeight="1" x14ac:dyDescent="0.2">
      <c r="A85" s="4">
        <v>52</v>
      </c>
      <c r="B85" s="5" t="s">
        <v>183</v>
      </c>
      <c r="C85" s="5" t="s">
        <v>3729</v>
      </c>
      <c r="D85" s="6" t="s">
        <v>184</v>
      </c>
      <c r="E85" s="6" t="s">
        <v>151</v>
      </c>
      <c r="F85" s="4" t="s">
        <v>185</v>
      </c>
      <c r="G85" s="1" t="e">
        <f>VLOOKUP(B85,#REF!,5,0)</f>
        <v>#REF!</v>
      </c>
      <c r="H85" s="1" t="e">
        <f>VLOOKUP(B85,#REF!,5,0)</f>
        <v>#REF!</v>
      </c>
      <c r="I85" s="2" t="e">
        <f>VLOOKUP(C85,#REF!,5,0)</f>
        <v>#REF!</v>
      </c>
    </row>
    <row r="86" spans="1:9" ht="16.5" customHeight="1" x14ac:dyDescent="0.2">
      <c r="A86" s="4">
        <v>68</v>
      </c>
      <c r="B86" s="5" t="s">
        <v>231</v>
      </c>
      <c r="C86" s="5" t="s">
        <v>3730</v>
      </c>
      <c r="D86" s="6" t="s">
        <v>232</v>
      </c>
      <c r="E86" s="6" t="s">
        <v>194</v>
      </c>
      <c r="F86" s="4" t="s">
        <v>233</v>
      </c>
      <c r="G86" s="1" t="e">
        <f>VLOOKUP(B86,#REF!,5,0)</f>
        <v>#REF!</v>
      </c>
      <c r="H86" s="1" t="e">
        <f>VLOOKUP(B86,#REF!,5,0)</f>
        <v>#REF!</v>
      </c>
      <c r="I86" s="2" t="e">
        <f>VLOOKUP(C86,#REF!,5,0)</f>
        <v>#REF!</v>
      </c>
    </row>
    <row r="87" spans="1:9" ht="16.5" customHeight="1" x14ac:dyDescent="0.2">
      <c r="A87" s="4">
        <v>67</v>
      </c>
      <c r="B87" s="5" t="s">
        <v>234</v>
      </c>
      <c r="C87" s="5" t="s">
        <v>3731</v>
      </c>
      <c r="D87" s="6" t="s">
        <v>235</v>
      </c>
      <c r="E87" s="6" t="s">
        <v>194</v>
      </c>
      <c r="F87" s="4" t="s">
        <v>236</v>
      </c>
      <c r="G87" s="1" t="e">
        <f>VLOOKUP(B87,#REF!,5,0)</f>
        <v>#REF!</v>
      </c>
      <c r="H87" s="1" t="e">
        <f>VLOOKUP(B87,#REF!,5,0)</f>
        <v>#REF!</v>
      </c>
      <c r="I87" s="2" t="e">
        <f>VLOOKUP(C87,#REF!,5,0)</f>
        <v>#REF!</v>
      </c>
    </row>
    <row r="88" spans="1:9" ht="16.5" customHeight="1" x14ac:dyDescent="0.2">
      <c r="A88" s="4">
        <v>66</v>
      </c>
      <c r="B88" s="5" t="s">
        <v>237</v>
      </c>
      <c r="C88" s="5" t="s">
        <v>3732</v>
      </c>
      <c r="D88" s="6" t="s">
        <v>238</v>
      </c>
      <c r="E88" s="6" t="s">
        <v>194</v>
      </c>
      <c r="F88" s="4" t="s">
        <v>239</v>
      </c>
      <c r="G88" s="1" t="e">
        <f>VLOOKUP(B88,#REF!,5,0)</f>
        <v>#REF!</v>
      </c>
      <c r="H88" s="1" t="e">
        <f>VLOOKUP(B88,#REF!,5,0)</f>
        <v>#REF!</v>
      </c>
      <c r="I88" s="2" t="e">
        <f>VLOOKUP(C88,#REF!,5,0)</f>
        <v>#REF!</v>
      </c>
    </row>
    <row r="89" spans="1:9" ht="16.5" customHeight="1" x14ac:dyDescent="0.2">
      <c r="A89" s="4">
        <v>51</v>
      </c>
      <c r="B89" s="5" t="s">
        <v>535</v>
      </c>
      <c r="C89" s="5" t="s">
        <v>3733</v>
      </c>
      <c r="D89" s="6" t="s">
        <v>536</v>
      </c>
      <c r="E89" s="6" t="s">
        <v>151</v>
      </c>
      <c r="F89" s="4" t="s">
        <v>537</v>
      </c>
      <c r="G89" s="1" t="e">
        <f>VLOOKUP(B89,#REF!,5,0)</f>
        <v>#REF!</v>
      </c>
      <c r="H89" s="1" t="e">
        <f>VLOOKUP(B89,#REF!,5,0)</f>
        <v>#REF!</v>
      </c>
      <c r="I89" s="2" t="e">
        <f>VLOOKUP(C89,#REF!,5,0)</f>
        <v>#REF!</v>
      </c>
    </row>
    <row r="90" spans="1:9" ht="16.5" customHeight="1" x14ac:dyDescent="0.2">
      <c r="A90" s="4">
        <v>50</v>
      </c>
      <c r="B90" s="5" t="s">
        <v>189</v>
      </c>
      <c r="C90" s="5" t="s">
        <v>3734</v>
      </c>
      <c r="D90" s="6" t="s">
        <v>190</v>
      </c>
      <c r="E90" s="6" t="s">
        <v>151</v>
      </c>
      <c r="F90" s="4" t="s">
        <v>191</v>
      </c>
      <c r="G90" s="1" t="e">
        <f>VLOOKUP(B90,#REF!,5,0)</f>
        <v>#REF!</v>
      </c>
      <c r="H90" s="1" t="e">
        <f>VLOOKUP(B90,#REF!,5,0)</f>
        <v>#REF!</v>
      </c>
      <c r="I90" s="2" t="e">
        <f>VLOOKUP(C90,#REF!,5,0)</f>
        <v>#REF!</v>
      </c>
    </row>
    <row r="91" spans="1:9" ht="16.5" customHeight="1" x14ac:dyDescent="0.2">
      <c r="A91" s="4">
        <v>65</v>
      </c>
      <c r="B91" s="5" t="s">
        <v>240</v>
      </c>
      <c r="C91" s="5" t="s">
        <v>3735</v>
      </c>
      <c r="D91" s="6" t="s">
        <v>241</v>
      </c>
      <c r="E91" s="6" t="s">
        <v>194</v>
      </c>
      <c r="F91" s="4" t="s">
        <v>242</v>
      </c>
      <c r="G91" s="1" t="e">
        <f>VLOOKUP(B91,#REF!,5,0)</f>
        <v>#REF!</v>
      </c>
      <c r="H91" s="1" t="e">
        <f>VLOOKUP(B91,#REF!,5,0)</f>
        <v>#REF!</v>
      </c>
      <c r="I91" s="2" t="e">
        <f>VLOOKUP(C91,#REF!,5,0)</f>
        <v>#REF!</v>
      </c>
    </row>
    <row r="92" spans="1:9" ht="16.5" customHeight="1" x14ac:dyDescent="0.2">
      <c r="A92" s="4">
        <v>49</v>
      </c>
      <c r="B92" s="5" t="s">
        <v>566</v>
      </c>
      <c r="C92" s="5" t="s">
        <v>3736</v>
      </c>
      <c r="D92" s="6" t="s">
        <v>567</v>
      </c>
      <c r="E92" s="6" t="s">
        <v>151</v>
      </c>
      <c r="F92" s="4" t="s">
        <v>568</v>
      </c>
      <c r="G92" s="1" t="e">
        <f>VLOOKUP(B92,#REF!,5,0)</f>
        <v>#REF!</v>
      </c>
      <c r="H92" s="1" t="e">
        <f>VLOOKUP(B92,#REF!,5,0)</f>
        <v>#REF!</v>
      </c>
      <c r="I92" s="2" t="e">
        <f>VLOOKUP(C92,#REF!,5,0)</f>
        <v>#REF!</v>
      </c>
    </row>
    <row r="93" spans="1:9" ht="16.5" customHeight="1" x14ac:dyDescent="0.2">
      <c r="A93" s="4">
        <v>48</v>
      </c>
      <c r="B93" s="5" t="s">
        <v>165</v>
      </c>
      <c r="C93" s="5" t="s">
        <v>3737</v>
      </c>
      <c r="D93" s="6" t="s">
        <v>166</v>
      </c>
      <c r="E93" s="6" t="s">
        <v>151</v>
      </c>
      <c r="F93" s="4" t="s">
        <v>167</v>
      </c>
      <c r="G93" s="1" t="e">
        <f>VLOOKUP(B93,#REF!,5,0)</f>
        <v>#REF!</v>
      </c>
      <c r="H93" s="1" t="e">
        <f>VLOOKUP(B93,#REF!,5,0)</f>
        <v>#REF!</v>
      </c>
      <c r="I93" s="2" t="e">
        <f>VLOOKUP(C93,#REF!,5,0)</f>
        <v>#REF!</v>
      </c>
    </row>
    <row r="94" spans="1:9" ht="16.5" customHeight="1" x14ac:dyDescent="0.2">
      <c r="A94" s="4">
        <v>47</v>
      </c>
      <c r="B94" s="5" t="s">
        <v>186</v>
      </c>
      <c r="C94" s="5" t="s">
        <v>3738</v>
      </c>
      <c r="D94" s="6" t="s">
        <v>187</v>
      </c>
      <c r="E94" s="6" t="s">
        <v>151</v>
      </c>
      <c r="F94" s="4" t="s">
        <v>188</v>
      </c>
      <c r="G94" s="1" t="e">
        <f>VLOOKUP(B94,#REF!,5,0)</f>
        <v>#REF!</v>
      </c>
      <c r="H94" s="1" t="e">
        <f>VLOOKUP(B94,#REF!,5,0)</f>
        <v>#REF!</v>
      </c>
      <c r="I94" s="2" t="e">
        <f>VLOOKUP(C94,#REF!,5,0)</f>
        <v>#REF!</v>
      </c>
    </row>
    <row r="95" spans="1:9" ht="16.5" customHeight="1" x14ac:dyDescent="0.2">
      <c r="A95" s="4">
        <v>106</v>
      </c>
      <c r="B95" s="5" t="s">
        <v>280</v>
      </c>
      <c r="C95" s="5" t="s">
        <v>3739</v>
      </c>
      <c r="D95" s="6" t="s">
        <v>281</v>
      </c>
      <c r="E95" s="6" t="s">
        <v>29</v>
      </c>
      <c r="F95" s="4" t="s">
        <v>270</v>
      </c>
      <c r="G95" s="1" t="e">
        <f>VLOOKUP(B95,#REF!,5,0)</f>
        <v>#REF!</v>
      </c>
      <c r="H95" s="1" t="e">
        <f>VLOOKUP(B95,#REF!,5,0)</f>
        <v>#REF!</v>
      </c>
      <c r="I95" s="2" t="e">
        <f>VLOOKUP(C95,#REF!,5,0)</f>
        <v>#REF!</v>
      </c>
    </row>
    <row r="96" spans="1:9" ht="16.5" customHeight="1" x14ac:dyDescent="0.2">
      <c r="A96" s="4">
        <v>97</v>
      </c>
      <c r="B96" s="5" t="s">
        <v>251</v>
      </c>
      <c r="C96" s="5" t="s">
        <v>3740</v>
      </c>
      <c r="D96" s="6" t="s">
        <v>252</v>
      </c>
      <c r="E96" s="6" t="s">
        <v>249</v>
      </c>
      <c r="F96" s="4" t="s">
        <v>253</v>
      </c>
      <c r="G96" s="1" t="e">
        <f>VLOOKUP(B96,#REF!,5,0)</f>
        <v>#REF!</v>
      </c>
      <c r="H96" s="1" t="e">
        <f>VLOOKUP(B96,#REF!,5,0)</f>
        <v>#REF!</v>
      </c>
      <c r="I96" s="2" t="e">
        <f>VLOOKUP(C96,#REF!,5,0)</f>
        <v>#REF!</v>
      </c>
    </row>
    <row r="97" spans="1:9" ht="16.5" customHeight="1" x14ac:dyDescent="0.2">
      <c r="A97" s="4">
        <v>96</v>
      </c>
      <c r="B97" s="5" t="s">
        <v>247</v>
      </c>
      <c r="C97" s="5" t="s">
        <v>3741</v>
      </c>
      <c r="D97" s="6" t="s">
        <v>248</v>
      </c>
      <c r="E97" s="6" t="s">
        <v>249</v>
      </c>
      <c r="F97" s="4" t="s">
        <v>250</v>
      </c>
      <c r="G97" s="1" t="e">
        <f>VLOOKUP(B97,#REF!,5,0)</f>
        <v>#REF!</v>
      </c>
      <c r="H97" s="1" t="e">
        <f>VLOOKUP(B97,#REF!,5,0)</f>
        <v>#REF!</v>
      </c>
      <c r="I97" s="2" t="e">
        <f>VLOOKUP(C97,#REF!,5,0)</f>
        <v>#REF!</v>
      </c>
    </row>
    <row r="98" spans="1:9" ht="16.5" customHeight="1" x14ac:dyDescent="0.2">
      <c r="A98" s="4">
        <v>105</v>
      </c>
      <c r="B98" s="5" t="s">
        <v>282</v>
      </c>
      <c r="C98" s="5" t="s">
        <v>3742</v>
      </c>
      <c r="D98" s="6" t="s">
        <v>283</v>
      </c>
      <c r="E98" s="6" t="s">
        <v>29</v>
      </c>
      <c r="F98" s="4" t="s">
        <v>145</v>
      </c>
      <c r="G98" s="1" t="e">
        <f>VLOOKUP(B98,#REF!,5,0)</f>
        <v>#REF!</v>
      </c>
      <c r="H98" s="1" t="e">
        <f>VLOOKUP(B98,#REF!,5,0)</f>
        <v>#REF!</v>
      </c>
      <c r="I98" s="2" t="e">
        <f>VLOOKUP(C98,#REF!,5,0)</f>
        <v>#REF!</v>
      </c>
    </row>
    <row r="99" spans="1:9" ht="16.5" customHeight="1" x14ac:dyDescent="0.2">
      <c r="A99" s="4">
        <v>95</v>
      </c>
      <c r="B99" s="5" t="s">
        <v>254</v>
      </c>
      <c r="C99" s="5" t="s">
        <v>3743</v>
      </c>
      <c r="D99" s="6" t="s">
        <v>255</v>
      </c>
      <c r="E99" s="6" t="s">
        <v>249</v>
      </c>
      <c r="F99" s="4" t="s">
        <v>256</v>
      </c>
      <c r="G99" s="1" t="e">
        <f>VLOOKUP(B99,#REF!,5,0)</f>
        <v>#REF!</v>
      </c>
      <c r="H99" s="1" t="e">
        <f>VLOOKUP(B99,#REF!,5,0)</f>
        <v>#REF!</v>
      </c>
      <c r="I99" s="2" t="e">
        <f>VLOOKUP(C99,#REF!,5,0)</f>
        <v>#REF!</v>
      </c>
    </row>
    <row r="100" spans="1:9" ht="16.5" customHeight="1" x14ac:dyDescent="0.2">
      <c r="A100" s="4">
        <v>104</v>
      </c>
      <c r="B100" s="5" t="s">
        <v>284</v>
      </c>
      <c r="C100" s="5" t="s">
        <v>3744</v>
      </c>
      <c r="D100" s="6" t="s">
        <v>285</v>
      </c>
      <c r="E100" s="6" t="s">
        <v>29</v>
      </c>
      <c r="F100" s="4" t="s">
        <v>286</v>
      </c>
      <c r="G100" s="1" t="e">
        <f>VLOOKUP(B100,#REF!,5,0)</f>
        <v>#REF!</v>
      </c>
      <c r="H100" s="1" t="e">
        <f>VLOOKUP(B100,#REF!,5,0)</f>
        <v>#REF!</v>
      </c>
      <c r="I100" s="2" t="e">
        <f>VLOOKUP(C100,#REF!,5,0)</f>
        <v>#REF!</v>
      </c>
    </row>
    <row r="101" spans="1:9" ht="16.5" customHeight="1" x14ac:dyDescent="0.2">
      <c r="A101" s="4">
        <v>94</v>
      </c>
      <c r="B101" s="5" t="s">
        <v>257</v>
      </c>
      <c r="C101" s="5" t="s">
        <v>3745</v>
      </c>
      <c r="D101" s="6" t="s">
        <v>258</v>
      </c>
      <c r="E101" s="6" t="s">
        <v>249</v>
      </c>
      <c r="F101" s="4" t="s">
        <v>259</v>
      </c>
      <c r="G101" s="1" t="e">
        <f>VLOOKUP(B101,#REF!,5,0)</f>
        <v>#REF!</v>
      </c>
      <c r="H101" s="1" t="e">
        <f>VLOOKUP(B101,#REF!,5,0)</f>
        <v>#REF!</v>
      </c>
      <c r="I101" s="2" t="e">
        <f>VLOOKUP(C101,#REF!,5,0)</f>
        <v>#REF!</v>
      </c>
    </row>
    <row r="102" spans="1:9" ht="16.5" customHeight="1" x14ac:dyDescent="0.2">
      <c r="A102" s="4">
        <v>103</v>
      </c>
      <c r="B102" s="5" t="s">
        <v>27</v>
      </c>
      <c r="C102" s="5" t="s">
        <v>3746</v>
      </c>
      <c r="D102" s="6" t="s">
        <v>28</v>
      </c>
      <c r="E102" s="6" t="s">
        <v>29</v>
      </c>
      <c r="F102" s="4" t="s">
        <v>30</v>
      </c>
      <c r="G102" s="1" t="e">
        <f>VLOOKUP(B102,#REF!,5,0)</f>
        <v>#REF!</v>
      </c>
      <c r="H102" s="1" t="e">
        <f>VLOOKUP(B102,#REF!,5,0)</f>
        <v>#REF!</v>
      </c>
      <c r="I102" s="2" t="e">
        <f>VLOOKUP(C102,#REF!,5,0)</f>
        <v>#REF!</v>
      </c>
    </row>
    <row r="103" spans="1:9" ht="16.5" customHeight="1" x14ac:dyDescent="0.2">
      <c r="A103" s="4">
        <v>93</v>
      </c>
      <c r="B103" s="5" t="s">
        <v>260</v>
      </c>
      <c r="C103" s="5" t="s">
        <v>3747</v>
      </c>
      <c r="D103" s="6" t="s">
        <v>261</v>
      </c>
      <c r="E103" s="6" t="s">
        <v>249</v>
      </c>
      <c r="F103" s="4" t="s">
        <v>262</v>
      </c>
      <c r="G103" s="1" t="e">
        <f>VLOOKUP(B103,#REF!,5,0)</f>
        <v>#REF!</v>
      </c>
      <c r="H103" s="1" t="e">
        <f>VLOOKUP(B103,#REF!,5,0)</f>
        <v>#REF!</v>
      </c>
      <c r="I103" s="2" t="e">
        <f>VLOOKUP(C103,#REF!,5,0)</f>
        <v>#REF!</v>
      </c>
    </row>
    <row r="104" spans="1:9" ht="16.5" customHeight="1" x14ac:dyDescent="0.2">
      <c r="A104" s="4">
        <v>92</v>
      </c>
      <c r="B104" s="5" t="s">
        <v>263</v>
      </c>
      <c r="C104" s="5" t="s">
        <v>3748</v>
      </c>
      <c r="D104" s="6" t="s">
        <v>264</v>
      </c>
      <c r="E104" s="6" t="s">
        <v>249</v>
      </c>
      <c r="F104" s="4" t="s">
        <v>265</v>
      </c>
      <c r="G104" s="1" t="e">
        <f>VLOOKUP(B104,#REF!,5,0)</f>
        <v>#REF!</v>
      </c>
      <c r="H104" s="1" t="e">
        <f>VLOOKUP(B104,#REF!,5,0)</f>
        <v>#REF!</v>
      </c>
      <c r="I104" s="2" t="e">
        <f>VLOOKUP(C104,#REF!,5,0)</f>
        <v>#REF!</v>
      </c>
    </row>
    <row r="105" spans="1:9" ht="16.5" customHeight="1" x14ac:dyDescent="0.2">
      <c r="A105" s="4">
        <v>102</v>
      </c>
      <c r="B105" s="5" t="s">
        <v>287</v>
      </c>
      <c r="C105" s="5" t="s">
        <v>3749</v>
      </c>
      <c r="D105" s="6" t="s">
        <v>288</v>
      </c>
      <c r="E105" s="6" t="s">
        <v>29</v>
      </c>
      <c r="F105" s="4" t="s">
        <v>289</v>
      </c>
      <c r="G105" s="1" t="e">
        <f>VLOOKUP(B105,#REF!,5,0)</f>
        <v>#REF!</v>
      </c>
      <c r="H105" s="1" t="e">
        <f>VLOOKUP(B105,#REF!,5,0)</f>
        <v>#REF!</v>
      </c>
      <c r="I105" s="2" t="e">
        <f>VLOOKUP(C105,#REF!,5,0)</f>
        <v>#REF!</v>
      </c>
    </row>
    <row r="106" spans="1:9" ht="16.5" customHeight="1" x14ac:dyDescent="0.2">
      <c r="A106" s="4">
        <v>101</v>
      </c>
      <c r="B106" s="5" t="s">
        <v>538</v>
      </c>
      <c r="C106" s="5" t="s">
        <v>3750</v>
      </c>
      <c r="D106" s="6" t="s">
        <v>539</v>
      </c>
      <c r="E106" s="6" t="s">
        <v>29</v>
      </c>
      <c r="F106" s="4" t="s">
        <v>540</v>
      </c>
      <c r="G106" s="1" t="e">
        <f>VLOOKUP(B106,#REF!,5,0)</f>
        <v>#REF!</v>
      </c>
      <c r="H106" s="1" t="e">
        <f>VLOOKUP(B106,#REF!,5,0)</f>
        <v>#REF!</v>
      </c>
      <c r="I106" s="2" t="e">
        <f>VLOOKUP(C106,#REF!,5,0)</f>
        <v>#REF!</v>
      </c>
    </row>
    <row r="107" spans="1:9" ht="16.5" customHeight="1" x14ac:dyDescent="0.2">
      <c r="A107" s="4">
        <v>91</v>
      </c>
      <c r="B107" s="5" t="s">
        <v>266</v>
      </c>
      <c r="C107" s="5" t="s">
        <v>3751</v>
      </c>
      <c r="D107" s="6" t="s">
        <v>267</v>
      </c>
      <c r="E107" s="6" t="s">
        <v>249</v>
      </c>
      <c r="F107" s="4" t="s">
        <v>18</v>
      </c>
      <c r="G107" s="1" t="e">
        <f>VLOOKUP(B107,#REF!,5,0)</f>
        <v>#REF!</v>
      </c>
      <c r="H107" s="1" t="e">
        <f>VLOOKUP(B107,#REF!,5,0)</f>
        <v>#REF!</v>
      </c>
      <c r="I107" s="2" t="e">
        <f>VLOOKUP(C107,#REF!,5,0)</f>
        <v>#REF!</v>
      </c>
    </row>
    <row r="108" spans="1:9" ht="16.5" customHeight="1" x14ac:dyDescent="0.2">
      <c r="A108" s="4">
        <v>90</v>
      </c>
      <c r="B108" s="5" t="s">
        <v>268</v>
      </c>
      <c r="C108" s="5" t="s">
        <v>3752</v>
      </c>
      <c r="D108" s="6" t="s">
        <v>269</v>
      </c>
      <c r="E108" s="6" t="s">
        <v>249</v>
      </c>
      <c r="F108" s="4" t="s">
        <v>270</v>
      </c>
      <c r="G108" s="1" t="e">
        <f>VLOOKUP(B108,#REF!,5,0)</f>
        <v>#REF!</v>
      </c>
      <c r="H108" s="1" t="e">
        <f>VLOOKUP(B108,#REF!,5,0)</f>
        <v>#REF!</v>
      </c>
      <c r="I108" s="2" t="e">
        <f>VLOOKUP(C108,#REF!,5,0)</f>
        <v>#REF!</v>
      </c>
    </row>
    <row r="109" spans="1:9" ht="16.5" customHeight="1" x14ac:dyDescent="0.2">
      <c r="A109" s="4">
        <v>89</v>
      </c>
      <c r="B109" s="5" t="s">
        <v>597</v>
      </c>
      <c r="C109" s="5" t="s">
        <v>3753</v>
      </c>
      <c r="D109" s="6" t="s">
        <v>598</v>
      </c>
      <c r="E109" s="6" t="s">
        <v>249</v>
      </c>
      <c r="F109" s="4" t="s">
        <v>599</v>
      </c>
      <c r="G109" s="1" t="e">
        <f>VLOOKUP(B109,#REF!,5,0)</f>
        <v>#REF!</v>
      </c>
      <c r="H109" s="1" t="e">
        <f>VLOOKUP(B109,#REF!,5,0)</f>
        <v>#REF!</v>
      </c>
      <c r="I109" s="2" t="e">
        <f>VLOOKUP(C109,#REF!,5,0)</f>
        <v>#REF!</v>
      </c>
    </row>
    <row r="110" spans="1:9" ht="16.5" customHeight="1" x14ac:dyDescent="0.2">
      <c r="A110" s="4">
        <v>88</v>
      </c>
      <c r="B110" s="5" t="s">
        <v>600</v>
      </c>
      <c r="C110" s="5" t="s">
        <v>3754</v>
      </c>
      <c r="D110" s="6" t="s">
        <v>601</v>
      </c>
      <c r="E110" s="6" t="s">
        <v>249</v>
      </c>
      <c r="F110" s="4" t="s">
        <v>602</v>
      </c>
      <c r="G110" s="1" t="e">
        <f>VLOOKUP(B110,#REF!,5,0)</f>
        <v>#REF!</v>
      </c>
      <c r="H110" s="1" t="e">
        <f>VLOOKUP(B110,#REF!,5,0)</f>
        <v>#REF!</v>
      </c>
      <c r="I110" s="2" t="e">
        <f>VLOOKUP(C110,#REF!,5,0)</f>
        <v>#REF!</v>
      </c>
    </row>
    <row r="111" spans="1:9" ht="16.5" customHeight="1" x14ac:dyDescent="0.2">
      <c r="A111" s="4">
        <v>87</v>
      </c>
      <c r="B111" s="5" t="s">
        <v>271</v>
      </c>
      <c r="C111" s="5" t="s">
        <v>3755</v>
      </c>
      <c r="D111" s="6" t="s">
        <v>272</v>
      </c>
      <c r="E111" s="6" t="s">
        <v>249</v>
      </c>
      <c r="F111" s="4" t="s">
        <v>273</v>
      </c>
      <c r="G111" s="1" t="e">
        <f>VLOOKUP(B111,#REF!,5,0)</f>
        <v>#REF!</v>
      </c>
      <c r="H111" s="1" t="e">
        <f>VLOOKUP(B111,#REF!,5,0)</f>
        <v>#REF!</v>
      </c>
      <c r="I111" s="2" t="e">
        <f>VLOOKUP(C111,#REF!,5,0)</f>
        <v>#REF!</v>
      </c>
    </row>
    <row r="112" spans="1:9" ht="16.5" customHeight="1" x14ac:dyDescent="0.2">
      <c r="A112" s="4">
        <v>100</v>
      </c>
      <c r="B112" s="5" t="s">
        <v>290</v>
      </c>
      <c r="C112" s="5" t="s">
        <v>3756</v>
      </c>
      <c r="D112" s="6" t="s">
        <v>291</v>
      </c>
      <c r="E112" s="6" t="s">
        <v>29</v>
      </c>
      <c r="F112" s="4" t="s">
        <v>292</v>
      </c>
      <c r="G112" s="1" t="e">
        <f>VLOOKUP(B112,#REF!,5,0)</f>
        <v>#REF!</v>
      </c>
      <c r="H112" s="1" t="e">
        <f>VLOOKUP(B112,#REF!,5,0)</f>
        <v>#REF!</v>
      </c>
      <c r="I112" s="2" t="e">
        <f>VLOOKUP(C112,#REF!,5,0)</f>
        <v>#REF!</v>
      </c>
    </row>
    <row r="113" spans="1:9" ht="16.5" customHeight="1" x14ac:dyDescent="0.2">
      <c r="A113" s="4">
        <v>86</v>
      </c>
      <c r="B113" s="5" t="s">
        <v>274</v>
      </c>
      <c r="C113" s="5" t="s">
        <v>3757</v>
      </c>
      <c r="D113" s="6" t="s">
        <v>275</v>
      </c>
      <c r="E113" s="6" t="s">
        <v>249</v>
      </c>
      <c r="F113" s="4" t="s">
        <v>276</v>
      </c>
      <c r="G113" s="1" t="e">
        <f>VLOOKUP(B113,#REF!,5,0)</f>
        <v>#REF!</v>
      </c>
      <c r="H113" s="1" t="e">
        <f>VLOOKUP(B113,#REF!,5,0)</f>
        <v>#REF!</v>
      </c>
      <c r="I113" s="2" t="e">
        <f>VLOOKUP(C113,#REF!,5,0)</f>
        <v>#REF!</v>
      </c>
    </row>
    <row r="114" spans="1:9" ht="16.5" customHeight="1" x14ac:dyDescent="0.2">
      <c r="A114" s="4">
        <v>99</v>
      </c>
      <c r="B114" s="5" t="s">
        <v>541</v>
      </c>
      <c r="C114" s="5" t="s">
        <v>3758</v>
      </c>
      <c r="D114" s="6" t="s">
        <v>542</v>
      </c>
      <c r="E114" s="6" t="s">
        <v>29</v>
      </c>
      <c r="F114" s="4" t="s">
        <v>543</v>
      </c>
      <c r="G114" s="1" t="e">
        <f>VLOOKUP(B114,#REF!,5,0)</f>
        <v>#REF!</v>
      </c>
      <c r="H114" s="1" t="e">
        <f>VLOOKUP(B114,#REF!,5,0)</f>
        <v>#REF!</v>
      </c>
      <c r="I114" s="2" t="e">
        <f>VLOOKUP(C114,#REF!,5,0)</f>
        <v>#REF!</v>
      </c>
    </row>
    <row r="115" spans="1:9" ht="16.5" customHeight="1" x14ac:dyDescent="0.2">
      <c r="A115" s="4">
        <v>85</v>
      </c>
      <c r="B115" s="5" t="s">
        <v>277</v>
      </c>
      <c r="C115" s="5" t="s">
        <v>3759</v>
      </c>
      <c r="D115" s="6" t="s">
        <v>278</v>
      </c>
      <c r="E115" s="6" t="s">
        <v>249</v>
      </c>
      <c r="F115" s="4" t="s">
        <v>279</v>
      </c>
      <c r="G115" s="1" t="e">
        <f>VLOOKUP(B115,#REF!,5,0)</f>
        <v>#REF!</v>
      </c>
      <c r="H115" s="1" t="e">
        <f>VLOOKUP(B115,#REF!,5,0)</f>
        <v>#REF!</v>
      </c>
      <c r="I115" s="2" t="e">
        <f>VLOOKUP(C115,#REF!,5,0)</f>
        <v>#REF!</v>
      </c>
    </row>
    <row r="116" spans="1:9" ht="16.5" customHeight="1" x14ac:dyDescent="0.2">
      <c r="A116" s="4">
        <v>98</v>
      </c>
      <c r="B116" s="5" t="s">
        <v>293</v>
      </c>
      <c r="C116" s="5" t="s">
        <v>3760</v>
      </c>
      <c r="D116" s="6" t="s">
        <v>294</v>
      </c>
      <c r="E116" s="6" t="s">
        <v>29</v>
      </c>
      <c r="F116" s="4" t="s">
        <v>295</v>
      </c>
      <c r="G116" s="1" t="e">
        <f>VLOOKUP(B116,#REF!,5,0)</f>
        <v>#REF!</v>
      </c>
      <c r="H116" s="1" t="e">
        <f>VLOOKUP(B116,#REF!,5,0)</f>
        <v>#REF!</v>
      </c>
      <c r="I116" s="2" t="e">
        <f>VLOOKUP(C116,#REF!,5,0)</f>
        <v>#REF!</v>
      </c>
    </row>
    <row r="117" spans="1:9" ht="16.5" customHeight="1" x14ac:dyDescent="0.2">
      <c r="A117" s="4">
        <v>137</v>
      </c>
      <c r="B117" s="5" t="s">
        <v>572</v>
      </c>
      <c r="C117" s="5" t="s">
        <v>3761</v>
      </c>
      <c r="D117" s="6" t="s">
        <v>573</v>
      </c>
      <c r="E117" s="6" t="s">
        <v>364</v>
      </c>
      <c r="F117" s="4" t="s">
        <v>289</v>
      </c>
      <c r="G117" s="1" t="e">
        <f>VLOOKUP(B117,#REF!,5,0)</f>
        <v>#REF!</v>
      </c>
      <c r="H117" s="1" t="e">
        <f>VLOOKUP(B117,#REF!,5,0)</f>
        <v>#REF!</v>
      </c>
      <c r="I117" s="2" t="e">
        <f>VLOOKUP(C117,#REF!,5,0)</f>
        <v>#REF!</v>
      </c>
    </row>
    <row r="118" spans="1:9" ht="16.5" customHeight="1" x14ac:dyDescent="0.2">
      <c r="A118" s="4">
        <v>116</v>
      </c>
      <c r="B118" s="5" t="s">
        <v>296</v>
      </c>
      <c r="C118" s="5" t="s">
        <v>3762</v>
      </c>
      <c r="D118" s="6" t="s">
        <v>297</v>
      </c>
      <c r="E118" s="6" t="s">
        <v>298</v>
      </c>
      <c r="F118" s="4" t="s">
        <v>34</v>
      </c>
      <c r="G118" s="1" t="e">
        <f>VLOOKUP(B118,#REF!,5,0)</f>
        <v>#REF!</v>
      </c>
      <c r="H118" s="1" t="e">
        <f>VLOOKUP(B118,#REF!,5,0)</f>
        <v>#REF!</v>
      </c>
      <c r="I118" s="2" t="e">
        <f>VLOOKUP(C118,#REF!,5,0)</f>
        <v>#REF!</v>
      </c>
    </row>
    <row r="119" spans="1:9" ht="16.5" customHeight="1" x14ac:dyDescent="0.2">
      <c r="A119" s="4">
        <v>127</v>
      </c>
      <c r="B119" s="5" t="s">
        <v>340</v>
      </c>
      <c r="C119" s="5" t="s">
        <v>3763</v>
      </c>
      <c r="D119" s="6" t="s">
        <v>341</v>
      </c>
      <c r="E119" s="6" t="s">
        <v>33</v>
      </c>
      <c r="F119" s="4" t="s">
        <v>342</v>
      </c>
      <c r="G119" s="1" t="e">
        <f>VLOOKUP(B119,#REF!,5,0)</f>
        <v>#REF!</v>
      </c>
      <c r="H119" s="1" t="e">
        <f>VLOOKUP(B119,#REF!,5,0)</f>
        <v>#REF!</v>
      </c>
      <c r="I119" s="2" t="e">
        <f>VLOOKUP(C119,#REF!,5,0)</f>
        <v>#REF!</v>
      </c>
    </row>
    <row r="120" spans="1:9" ht="16.5" customHeight="1" x14ac:dyDescent="0.2">
      <c r="A120" s="4">
        <v>121</v>
      </c>
      <c r="B120" s="5" t="s">
        <v>323</v>
      </c>
      <c r="C120" s="5" t="s">
        <v>3764</v>
      </c>
      <c r="D120" s="6" t="s">
        <v>324</v>
      </c>
      <c r="E120" s="6" t="s">
        <v>325</v>
      </c>
      <c r="F120" s="4" t="s">
        <v>148</v>
      </c>
      <c r="G120" s="1" t="e">
        <f>VLOOKUP(B120,#REF!,5,0)</f>
        <v>#REF!</v>
      </c>
      <c r="H120" s="1" t="e">
        <f>VLOOKUP(B120,#REF!,5,0)</f>
        <v>#REF!</v>
      </c>
      <c r="I120" s="2" t="e">
        <f>VLOOKUP(C120,#REF!,5,0)</f>
        <v>#REF!</v>
      </c>
    </row>
    <row r="121" spans="1:9" ht="16.5" customHeight="1" x14ac:dyDescent="0.2">
      <c r="A121" s="4">
        <v>136</v>
      </c>
      <c r="B121" s="5" t="s">
        <v>362</v>
      </c>
      <c r="C121" s="5" t="s">
        <v>3766</v>
      </c>
      <c r="D121" s="6" t="s">
        <v>363</v>
      </c>
      <c r="E121" s="6" t="s">
        <v>364</v>
      </c>
      <c r="F121" s="4" t="s">
        <v>148</v>
      </c>
      <c r="G121" s="1" t="e">
        <f>VLOOKUP(B121,#REF!,5,0)</f>
        <v>#REF!</v>
      </c>
      <c r="H121" s="1" t="e">
        <f>VLOOKUP(B121,#REF!,5,0)</f>
        <v>#REF!</v>
      </c>
      <c r="I121" s="2" t="e">
        <f>VLOOKUP(C121,#REF!,5,0)</f>
        <v>#REF!</v>
      </c>
    </row>
    <row r="122" spans="1:9" ht="16.5" customHeight="1" x14ac:dyDescent="0.2">
      <c r="A122" s="4">
        <v>115</v>
      </c>
      <c r="B122" s="5" t="s">
        <v>544</v>
      </c>
      <c r="C122" s="5" t="s">
        <v>3767</v>
      </c>
      <c r="D122" s="6" t="s">
        <v>545</v>
      </c>
      <c r="E122" s="6" t="s">
        <v>298</v>
      </c>
      <c r="F122" s="4" t="s">
        <v>352</v>
      </c>
      <c r="G122" s="1" t="e">
        <f>VLOOKUP(B122,#REF!,5,0)</f>
        <v>#REF!</v>
      </c>
      <c r="H122" s="1" t="e">
        <f>VLOOKUP(B122,#REF!,5,0)</f>
        <v>#REF!</v>
      </c>
      <c r="I122" s="2" t="e">
        <f>VLOOKUP(C122,#REF!,5,0)</f>
        <v>#REF!</v>
      </c>
    </row>
    <row r="123" spans="1:9" ht="16.5" customHeight="1" x14ac:dyDescent="0.2">
      <c r="A123" s="4">
        <v>114</v>
      </c>
      <c r="B123" s="5" t="s">
        <v>299</v>
      </c>
      <c r="C123" s="5" t="s">
        <v>3768</v>
      </c>
      <c r="D123" s="6" t="s">
        <v>300</v>
      </c>
      <c r="E123" s="6" t="s">
        <v>298</v>
      </c>
      <c r="F123" s="4" t="s">
        <v>301</v>
      </c>
      <c r="G123" s="1" t="e">
        <f>VLOOKUP(B123,#REF!,5,0)</f>
        <v>#REF!</v>
      </c>
      <c r="H123" s="1" t="e">
        <f>VLOOKUP(B123,#REF!,5,0)</f>
        <v>#REF!</v>
      </c>
      <c r="I123" s="2" t="e">
        <f>VLOOKUP(C123,#REF!,5,0)</f>
        <v>#REF!</v>
      </c>
    </row>
    <row r="124" spans="1:9" ht="16.5" customHeight="1" x14ac:dyDescent="0.2">
      <c r="A124" s="4">
        <v>135</v>
      </c>
      <c r="B124" s="5" t="s">
        <v>574</v>
      </c>
      <c r="C124" s="5" t="s">
        <v>3769</v>
      </c>
      <c r="D124" s="6" t="s">
        <v>211</v>
      </c>
      <c r="E124" s="6" t="s">
        <v>364</v>
      </c>
      <c r="F124" s="4" t="s">
        <v>575</v>
      </c>
      <c r="G124" s="1" t="e">
        <f>VLOOKUP(B124,#REF!,5,0)</f>
        <v>#REF!</v>
      </c>
      <c r="H124" s="1" t="e">
        <f>VLOOKUP(B124,#REF!,5,0)</f>
        <v>#REF!</v>
      </c>
      <c r="I124" s="2" t="e">
        <f>VLOOKUP(C124,#REF!,5,0)</f>
        <v>#REF!</v>
      </c>
    </row>
    <row r="125" spans="1:9" ht="16.5" customHeight="1" x14ac:dyDescent="0.2">
      <c r="A125" s="4">
        <v>122</v>
      </c>
      <c r="B125" s="5" t="s">
        <v>336</v>
      </c>
      <c r="C125" s="5" t="s">
        <v>3770</v>
      </c>
      <c r="D125" s="6" t="s">
        <v>337</v>
      </c>
      <c r="E125" s="6" t="s">
        <v>338</v>
      </c>
      <c r="F125" s="4" t="s">
        <v>339</v>
      </c>
      <c r="G125" s="1" t="e">
        <f>VLOOKUP(B125,#REF!,5,0)</f>
        <v>#REF!</v>
      </c>
      <c r="H125" s="1" t="e">
        <f>VLOOKUP(B125,#REF!,5,0)</f>
        <v>#REF!</v>
      </c>
      <c r="I125" s="2" t="e">
        <f>VLOOKUP(C125,#REF!,5,0)</f>
        <v>#REF!</v>
      </c>
    </row>
    <row r="126" spans="1:9" ht="16.5" customHeight="1" x14ac:dyDescent="0.2">
      <c r="A126" s="4">
        <v>132</v>
      </c>
      <c r="B126" s="5" t="s">
        <v>349</v>
      </c>
      <c r="C126" s="5" t="s">
        <v>3771</v>
      </c>
      <c r="D126" s="6" t="s">
        <v>350</v>
      </c>
      <c r="E126" s="6" t="s">
        <v>351</v>
      </c>
      <c r="F126" s="4" t="s">
        <v>352</v>
      </c>
      <c r="G126" s="1" t="e">
        <f>VLOOKUP(B126,#REF!,5,0)</f>
        <v>#REF!</v>
      </c>
      <c r="H126" s="1" t="e">
        <f>VLOOKUP(B126,#REF!,5,0)</f>
        <v>#REF!</v>
      </c>
      <c r="I126" s="2" t="e">
        <f>VLOOKUP(C126,#REF!,5,0)</f>
        <v>#REF!</v>
      </c>
    </row>
    <row r="127" spans="1:9" ht="16.5" customHeight="1" x14ac:dyDescent="0.2">
      <c r="A127" s="4">
        <v>126</v>
      </c>
      <c r="B127" s="5" t="s">
        <v>31</v>
      </c>
      <c r="C127" s="5" t="s">
        <v>3772</v>
      </c>
      <c r="D127" s="6" t="s">
        <v>32</v>
      </c>
      <c r="E127" s="6" t="s">
        <v>33</v>
      </c>
      <c r="F127" s="4" t="s">
        <v>34</v>
      </c>
      <c r="G127" s="1" t="e">
        <f>VLOOKUP(B127,#REF!,5,0)</f>
        <v>#REF!</v>
      </c>
      <c r="H127" s="1" t="e">
        <f>VLOOKUP(B127,#REF!,5,0)</f>
        <v>#REF!</v>
      </c>
      <c r="I127" s="2" t="e">
        <f>VLOOKUP(C127,#REF!,5,0)</f>
        <v>#REF!</v>
      </c>
    </row>
    <row r="128" spans="1:9" ht="16.5" customHeight="1" x14ac:dyDescent="0.2">
      <c r="A128" s="4">
        <v>125</v>
      </c>
      <c r="B128" s="5" t="s">
        <v>343</v>
      </c>
      <c r="C128" s="5" t="s">
        <v>3773</v>
      </c>
      <c r="D128" s="6" t="s">
        <v>344</v>
      </c>
      <c r="E128" s="6" t="s">
        <v>33</v>
      </c>
      <c r="F128" s="4" t="s">
        <v>345</v>
      </c>
      <c r="G128" s="1" t="e">
        <f>VLOOKUP(B128,#REF!,5,0)</f>
        <v>#REF!</v>
      </c>
      <c r="H128" s="1" t="e">
        <f>VLOOKUP(B128,#REF!,5,0)</f>
        <v>#REF!</v>
      </c>
      <c r="I128" s="2" t="e">
        <f>VLOOKUP(C128,#REF!,5,0)</f>
        <v>#REF!</v>
      </c>
    </row>
    <row r="129" spans="1:9" ht="16.5" customHeight="1" x14ac:dyDescent="0.2">
      <c r="A129" s="4">
        <v>113</v>
      </c>
      <c r="B129" s="5" t="s">
        <v>302</v>
      </c>
      <c r="C129" s="5" t="s">
        <v>3774</v>
      </c>
      <c r="D129" s="6" t="s">
        <v>303</v>
      </c>
      <c r="E129" s="6" t="s">
        <v>298</v>
      </c>
      <c r="F129" s="4" t="s">
        <v>304</v>
      </c>
      <c r="G129" s="1" t="e">
        <f>VLOOKUP(B129,#REF!,5,0)</f>
        <v>#REF!</v>
      </c>
      <c r="H129" s="1" t="e">
        <f>VLOOKUP(B129,#REF!,5,0)</f>
        <v>#REF!</v>
      </c>
      <c r="I129" s="2" t="e">
        <f>VLOOKUP(C129,#REF!,5,0)</f>
        <v>#REF!</v>
      </c>
    </row>
    <row r="130" spans="1:9" ht="16.5" customHeight="1" x14ac:dyDescent="0.2">
      <c r="A130" s="4">
        <v>112</v>
      </c>
      <c r="B130" s="5" t="s">
        <v>305</v>
      </c>
      <c r="C130" s="5" t="s">
        <v>3775</v>
      </c>
      <c r="D130" s="6" t="s">
        <v>306</v>
      </c>
      <c r="E130" s="6" t="s">
        <v>298</v>
      </c>
      <c r="F130" s="4" t="s">
        <v>307</v>
      </c>
      <c r="G130" s="1" t="e">
        <f>VLOOKUP(B130,#REF!,5,0)</f>
        <v>#REF!</v>
      </c>
      <c r="H130" s="1" t="e">
        <f>VLOOKUP(B130,#REF!,5,0)</f>
        <v>#REF!</v>
      </c>
      <c r="I130" s="2" t="e">
        <f>VLOOKUP(C130,#REF!,5,0)</f>
        <v>#REF!</v>
      </c>
    </row>
    <row r="131" spans="1:9" ht="16.5" customHeight="1" x14ac:dyDescent="0.2">
      <c r="A131" s="4">
        <v>111</v>
      </c>
      <c r="B131" s="5" t="s">
        <v>308</v>
      </c>
      <c r="C131" s="5" t="s">
        <v>3776</v>
      </c>
      <c r="D131" s="6" t="s">
        <v>309</v>
      </c>
      <c r="E131" s="6" t="s">
        <v>298</v>
      </c>
      <c r="F131" s="4" t="s">
        <v>310</v>
      </c>
      <c r="G131" s="1" t="e">
        <f>VLOOKUP(B131,#REF!,5,0)</f>
        <v>#REF!</v>
      </c>
      <c r="H131" s="1" t="e">
        <f>VLOOKUP(B131,#REF!,5,0)</f>
        <v>#REF!</v>
      </c>
      <c r="I131" s="2" t="e">
        <f>VLOOKUP(C131,#REF!,5,0)</f>
        <v>#REF!</v>
      </c>
    </row>
    <row r="132" spans="1:9" ht="16.5" customHeight="1" x14ac:dyDescent="0.2">
      <c r="A132" s="4">
        <v>131</v>
      </c>
      <c r="B132" s="5" t="s">
        <v>353</v>
      </c>
      <c r="C132" s="5" t="s">
        <v>3777</v>
      </c>
      <c r="D132" s="6" t="s">
        <v>354</v>
      </c>
      <c r="E132" s="6" t="s">
        <v>351</v>
      </c>
      <c r="F132" s="4" t="s">
        <v>355</v>
      </c>
      <c r="G132" s="1" t="e">
        <f>VLOOKUP(B132,#REF!,5,0)</f>
        <v>#REF!</v>
      </c>
      <c r="H132" s="1" t="e">
        <f>VLOOKUP(B132,#REF!,5,0)</f>
        <v>#REF!</v>
      </c>
      <c r="I132" s="2" t="e">
        <f>VLOOKUP(C132,#REF!,5,0)</f>
        <v>#REF!</v>
      </c>
    </row>
    <row r="133" spans="1:9" ht="16.5" customHeight="1" x14ac:dyDescent="0.2">
      <c r="A133" s="4">
        <v>134</v>
      </c>
      <c r="B133" s="5" t="s">
        <v>576</v>
      </c>
      <c r="C133" s="5" t="s">
        <v>3778</v>
      </c>
      <c r="D133" s="6" t="s">
        <v>577</v>
      </c>
      <c r="E133" s="6" t="s">
        <v>364</v>
      </c>
      <c r="F133" s="4" t="s">
        <v>578</v>
      </c>
      <c r="G133" s="1" t="e">
        <f>VLOOKUP(B133,#REF!,5,0)</f>
        <v>#REF!</v>
      </c>
      <c r="H133" s="1" t="e">
        <f>VLOOKUP(B133,#REF!,5,0)</f>
        <v>#REF!</v>
      </c>
      <c r="I133" s="2" t="e">
        <f>VLOOKUP(C133,#REF!,5,0)</f>
        <v>#REF!</v>
      </c>
    </row>
    <row r="134" spans="1:9" ht="16.5" customHeight="1" x14ac:dyDescent="0.2">
      <c r="A134" s="4">
        <v>120</v>
      </c>
      <c r="B134" s="5" t="s">
        <v>326</v>
      </c>
      <c r="C134" s="5" t="s">
        <v>3779</v>
      </c>
      <c r="D134" s="6" t="s">
        <v>327</v>
      </c>
      <c r="E134" s="6" t="s">
        <v>325</v>
      </c>
      <c r="F134" s="4" t="s">
        <v>328</v>
      </c>
      <c r="G134" s="1" t="e">
        <f>VLOOKUP(B134,#REF!,5,0)</f>
        <v>#REF!</v>
      </c>
      <c r="H134" s="1" t="e">
        <f>VLOOKUP(B134,#REF!,5,0)</f>
        <v>#REF!</v>
      </c>
      <c r="I134" s="2" t="e">
        <f>VLOOKUP(C134,#REF!,5,0)</f>
        <v>#REF!</v>
      </c>
    </row>
    <row r="135" spans="1:9" ht="16.5" customHeight="1" x14ac:dyDescent="0.2">
      <c r="A135" s="4">
        <v>110</v>
      </c>
      <c r="B135" s="5" t="s">
        <v>311</v>
      </c>
      <c r="C135" s="5" t="s">
        <v>3780</v>
      </c>
      <c r="D135" s="6" t="s">
        <v>312</v>
      </c>
      <c r="E135" s="6" t="s">
        <v>298</v>
      </c>
      <c r="F135" s="4" t="s">
        <v>313</v>
      </c>
      <c r="G135" s="1" t="e">
        <f>VLOOKUP(B135,#REF!,5,0)</f>
        <v>#REF!</v>
      </c>
      <c r="H135" s="1" t="e">
        <f>VLOOKUP(B135,#REF!,5,0)</f>
        <v>#REF!</v>
      </c>
      <c r="I135" s="2" t="e">
        <f>VLOOKUP(C135,#REF!,5,0)</f>
        <v>#REF!</v>
      </c>
    </row>
    <row r="136" spans="1:9" ht="16.5" customHeight="1" x14ac:dyDescent="0.2">
      <c r="A136" s="4">
        <v>109</v>
      </c>
      <c r="B136" s="5" t="s">
        <v>314</v>
      </c>
      <c r="C136" s="5" t="s">
        <v>3781</v>
      </c>
      <c r="D136" s="6" t="s">
        <v>315</v>
      </c>
      <c r="E136" s="6" t="s">
        <v>298</v>
      </c>
      <c r="F136" s="4" t="s">
        <v>316</v>
      </c>
      <c r="G136" s="1" t="e">
        <f>VLOOKUP(B136,#REF!,5,0)</f>
        <v>#REF!</v>
      </c>
      <c r="H136" s="1" t="e">
        <f>VLOOKUP(B136,#REF!,5,0)</f>
        <v>#REF!</v>
      </c>
      <c r="I136" s="2" t="e">
        <f>VLOOKUP(C136,#REF!,5,0)</f>
        <v>#REF!</v>
      </c>
    </row>
    <row r="137" spans="1:9" ht="16.5" customHeight="1" x14ac:dyDescent="0.2">
      <c r="A137" s="4">
        <v>108</v>
      </c>
      <c r="B137" s="5" t="s">
        <v>317</v>
      </c>
      <c r="C137" s="5" t="s">
        <v>3782</v>
      </c>
      <c r="D137" s="6" t="s">
        <v>318</v>
      </c>
      <c r="E137" s="6" t="s">
        <v>298</v>
      </c>
      <c r="F137" s="4" t="s">
        <v>319</v>
      </c>
      <c r="G137" s="1" t="e">
        <f>VLOOKUP(B137,#REF!,5,0)</f>
        <v>#REF!</v>
      </c>
      <c r="H137" s="1" t="e">
        <f>VLOOKUP(B137,#REF!,5,0)</f>
        <v>#REF!</v>
      </c>
      <c r="I137" s="2" t="e">
        <f>VLOOKUP(C137,#REF!,5,0)</f>
        <v>#REF!</v>
      </c>
    </row>
    <row r="138" spans="1:9" ht="16.5" customHeight="1" x14ac:dyDescent="0.2">
      <c r="A138" s="4">
        <v>119</v>
      </c>
      <c r="B138" s="5" t="s">
        <v>329</v>
      </c>
      <c r="C138" s="5" t="s">
        <v>3783</v>
      </c>
      <c r="D138" s="6" t="s">
        <v>330</v>
      </c>
      <c r="E138" s="6" t="s">
        <v>325</v>
      </c>
      <c r="F138" s="4" t="s">
        <v>204</v>
      </c>
      <c r="G138" s="1" t="e">
        <f>VLOOKUP(B138,#REF!,5,0)</f>
        <v>#REF!</v>
      </c>
      <c r="H138" s="1" t="e">
        <f>VLOOKUP(B138,#REF!,5,0)</f>
        <v>#REF!</v>
      </c>
      <c r="I138" s="2" t="e">
        <f>VLOOKUP(C138,#REF!,5,0)</f>
        <v>#REF!</v>
      </c>
    </row>
    <row r="139" spans="1:9" ht="16.5" customHeight="1" x14ac:dyDescent="0.2">
      <c r="A139" s="4">
        <v>107</v>
      </c>
      <c r="B139" s="5" t="s">
        <v>320</v>
      </c>
      <c r="C139" s="5" t="s">
        <v>3784</v>
      </c>
      <c r="D139" s="6" t="s">
        <v>321</v>
      </c>
      <c r="E139" s="6" t="s">
        <v>298</v>
      </c>
      <c r="F139" s="4" t="s">
        <v>322</v>
      </c>
      <c r="G139" s="1" t="e">
        <f>VLOOKUP(B139,#REF!,5,0)</f>
        <v>#REF!</v>
      </c>
      <c r="H139" s="1" t="e">
        <f>VLOOKUP(B139,#REF!,5,0)</f>
        <v>#REF!</v>
      </c>
      <c r="I139" s="2" t="e">
        <f>VLOOKUP(C139,#REF!,5,0)</f>
        <v>#REF!</v>
      </c>
    </row>
    <row r="140" spans="1:9" ht="16.5" customHeight="1" x14ac:dyDescent="0.2">
      <c r="A140" s="4">
        <v>130</v>
      </c>
      <c r="B140" s="5" t="s">
        <v>356</v>
      </c>
      <c r="C140" s="5" t="s">
        <v>3785</v>
      </c>
      <c r="D140" s="6" t="s">
        <v>357</v>
      </c>
      <c r="E140" s="6" t="s">
        <v>351</v>
      </c>
      <c r="F140" s="4" t="s">
        <v>358</v>
      </c>
      <c r="G140" s="1" t="e">
        <f>VLOOKUP(B140,#REF!,5,0)</f>
        <v>#REF!</v>
      </c>
      <c r="H140" s="1" t="e">
        <f>VLOOKUP(B140,#REF!,5,0)</f>
        <v>#REF!</v>
      </c>
      <c r="I140" s="2" t="e">
        <f>VLOOKUP(C140,#REF!,5,0)</f>
        <v>#REF!</v>
      </c>
    </row>
    <row r="141" spans="1:9" ht="16.5" customHeight="1" x14ac:dyDescent="0.2">
      <c r="A141" s="4">
        <v>129</v>
      </c>
      <c r="B141" s="5" t="s">
        <v>359</v>
      </c>
      <c r="C141" s="5" t="s">
        <v>3786</v>
      </c>
      <c r="D141" s="6" t="s">
        <v>360</v>
      </c>
      <c r="E141" s="6" t="s">
        <v>351</v>
      </c>
      <c r="F141" s="4" t="s">
        <v>361</v>
      </c>
      <c r="G141" s="1" t="e">
        <f>VLOOKUP(B141,#REF!,5,0)</f>
        <v>#REF!</v>
      </c>
      <c r="H141" s="1" t="e">
        <f>VLOOKUP(B141,#REF!,5,0)</f>
        <v>#REF!</v>
      </c>
      <c r="I141" s="2" t="e">
        <f>VLOOKUP(C141,#REF!,5,0)</f>
        <v>#REF!</v>
      </c>
    </row>
    <row r="142" spans="1:9" ht="16.5" customHeight="1" x14ac:dyDescent="0.2">
      <c r="A142" s="4">
        <v>133</v>
      </c>
      <c r="B142" s="5" t="s">
        <v>365</v>
      </c>
      <c r="C142" s="5" t="s">
        <v>3787</v>
      </c>
      <c r="D142" s="6" t="s">
        <v>366</v>
      </c>
      <c r="E142" s="6" t="s">
        <v>364</v>
      </c>
      <c r="F142" s="4" t="s">
        <v>367</v>
      </c>
      <c r="G142" s="1" t="e">
        <f>VLOOKUP(B142,#REF!,5,0)</f>
        <v>#REF!</v>
      </c>
      <c r="H142" s="1" t="e">
        <f>VLOOKUP(B142,#REF!,5,0)</f>
        <v>#REF!</v>
      </c>
      <c r="I142" s="2" t="e">
        <f>VLOOKUP(C142,#REF!,5,0)</f>
        <v>#REF!</v>
      </c>
    </row>
    <row r="143" spans="1:9" ht="16.5" customHeight="1" x14ac:dyDescent="0.2">
      <c r="A143" s="4">
        <v>124</v>
      </c>
      <c r="B143" s="5" t="s">
        <v>546</v>
      </c>
      <c r="C143" s="5" t="s">
        <v>3788</v>
      </c>
      <c r="D143" s="6" t="s">
        <v>547</v>
      </c>
      <c r="E143" s="6" t="s">
        <v>33</v>
      </c>
      <c r="F143" s="4" t="s">
        <v>548</v>
      </c>
      <c r="G143" s="1" t="e">
        <f>VLOOKUP(B143,#REF!,5,0)</f>
        <v>#REF!</v>
      </c>
      <c r="H143" s="1" t="e">
        <f>VLOOKUP(B143,#REF!,5,0)</f>
        <v>#REF!</v>
      </c>
      <c r="I143" s="2" t="e">
        <f>VLOOKUP(C143,#REF!,5,0)</f>
        <v>#REF!</v>
      </c>
    </row>
    <row r="144" spans="1:9" ht="16.5" customHeight="1" x14ac:dyDescent="0.2">
      <c r="A144" s="4">
        <v>118</v>
      </c>
      <c r="B144" s="5" t="s">
        <v>331</v>
      </c>
      <c r="C144" s="5" t="s">
        <v>3789</v>
      </c>
      <c r="D144" s="6" t="s">
        <v>332</v>
      </c>
      <c r="E144" s="6" t="s">
        <v>325</v>
      </c>
      <c r="F144" s="4" t="s">
        <v>259</v>
      </c>
      <c r="G144" s="1" t="e">
        <f>VLOOKUP(B144,#REF!,5,0)</f>
        <v>#REF!</v>
      </c>
      <c r="H144" s="1" t="e">
        <f>VLOOKUP(B144,#REF!,5,0)</f>
        <v>#REF!</v>
      </c>
      <c r="I144" s="2" t="e">
        <f>VLOOKUP(C144,#REF!,5,0)</f>
        <v>#REF!</v>
      </c>
    </row>
    <row r="145" spans="1:9" ht="16.5" customHeight="1" x14ac:dyDescent="0.2">
      <c r="A145" s="4">
        <v>123</v>
      </c>
      <c r="B145" s="5" t="s">
        <v>346</v>
      </c>
      <c r="C145" s="5" t="s">
        <v>3790</v>
      </c>
      <c r="D145" s="6" t="s">
        <v>347</v>
      </c>
      <c r="E145" s="6" t="s">
        <v>33</v>
      </c>
      <c r="F145" s="4" t="s">
        <v>348</v>
      </c>
      <c r="G145" s="1" t="e">
        <f>VLOOKUP(B145,#REF!,5,0)</f>
        <v>#REF!</v>
      </c>
      <c r="H145" s="1" t="e">
        <f>VLOOKUP(B145,#REF!,5,0)</f>
        <v>#REF!</v>
      </c>
      <c r="I145" s="2" t="e">
        <f>VLOOKUP(C145,#REF!,5,0)</f>
        <v>#REF!</v>
      </c>
    </row>
    <row r="146" spans="1:9" ht="16.5" customHeight="1" x14ac:dyDescent="0.2">
      <c r="A146" s="4">
        <v>117</v>
      </c>
      <c r="B146" s="5" t="s">
        <v>333</v>
      </c>
      <c r="C146" s="5" t="s">
        <v>3791</v>
      </c>
      <c r="D146" s="6" t="s">
        <v>334</v>
      </c>
      <c r="E146" s="6" t="s">
        <v>325</v>
      </c>
      <c r="F146" s="4" t="s">
        <v>335</v>
      </c>
      <c r="G146" s="1" t="e">
        <f>VLOOKUP(B146,#REF!,5,0)</f>
        <v>#REF!</v>
      </c>
      <c r="H146" s="1" t="e">
        <f>VLOOKUP(B146,#REF!,5,0)</f>
        <v>#REF!</v>
      </c>
      <c r="I146" s="2" t="e">
        <f>VLOOKUP(C146,#REF!,5,0)</f>
        <v>#REF!</v>
      </c>
    </row>
    <row r="147" spans="1:9" ht="16.5" customHeight="1" x14ac:dyDescent="0.2">
      <c r="A147" s="4">
        <v>128</v>
      </c>
      <c r="B147" s="5" t="s">
        <v>549</v>
      </c>
      <c r="C147" s="5" t="s">
        <v>3792</v>
      </c>
      <c r="D147" s="6" t="s">
        <v>550</v>
      </c>
      <c r="E147" s="6" t="s">
        <v>351</v>
      </c>
      <c r="F147" s="4" t="s">
        <v>230</v>
      </c>
      <c r="G147" s="1" t="e">
        <f>VLOOKUP(B147,#REF!,5,0)</f>
        <v>#REF!</v>
      </c>
      <c r="H147" s="1" t="e">
        <f>VLOOKUP(B147,#REF!,5,0)</f>
        <v>#REF!</v>
      </c>
      <c r="I147" s="2" t="e">
        <f>VLOOKUP(C147,#REF!,5,0)</f>
        <v>#REF!</v>
      </c>
    </row>
    <row r="148" spans="1:9" ht="16.5" customHeight="1" x14ac:dyDescent="0.2">
      <c r="A148" s="4">
        <v>174</v>
      </c>
      <c r="B148" s="5" t="s">
        <v>19</v>
      </c>
      <c r="C148" s="5" t="s">
        <v>3793</v>
      </c>
      <c r="D148" s="6" t="s">
        <v>20</v>
      </c>
      <c r="E148" s="6" t="s">
        <v>21</v>
      </c>
      <c r="F148" s="4" t="s">
        <v>22</v>
      </c>
      <c r="G148" s="1" t="e">
        <f>VLOOKUP(B148,#REF!,5,0)</f>
        <v>#REF!</v>
      </c>
      <c r="H148" s="1" t="e">
        <f>VLOOKUP(B148,#REF!,5,0)</f>
        <v>#REF!</v>
      </c>
      <c r="I148" s="2" t="e">
        <f>VLOOKUP(C148,#REF!,5,0)</f>
        <v>#REF!</v>
      </c>
    </row>
    <row r="149" spans="1:9" ht="16.5" customHeight="1" x14ac:dyDescent="0.2">
      <c r="A149" s="4">
        <v>164</v>
      </c>
      <c r="B149" s="5" t="s">
        <v>12</v>
      </c>
      <c r="C149" s="5" t="s">
        <v>3794</v>
      </c>
      <c r="D149" s="6" t="s">
        <v>13</v>
      </c>
      <c r="E149" s="6" t="s">
        <v>14</v>
      </c>
      <c r="F149" s="4" t="s">
        <v>15</v>
      </c>
      <c r="G149" s="1" t="e">
        <f>VLOOKUP(B149,#REF!,5,0)</f>
        <v>#REF!</v>
      </c>
      <c r="H149" s="1" t="e">
        <f>VLOOKUP(B149,#REF!,5,0)</f>
        <v>#REF!</v>
      </c>
      <c r="I149" s="2" t="e">
        <f>VLOOKUP(C149,#REF!,5,0)</f>
        <v>#REF!</v>
      </c>
    </row>
    <row r="150" spans="1:9" ht="16.5" customHeight="1" x14ac:dyDescent="0.2">
      <c r="A150" s="4">
        <v>160</v>
      </c>
      <c r="B150" s="5" t="s">
        <v>8</v>
      </c>
      <c r="C150" s="5" t="s">
        <v>3795</v>
      </c>
      <c r="D150" s="6" t="s">
        <v>9</v>
      </c>
      <c r="E150" s="6" t="s">
        <v>10</v>
      </c>
      <c r="F150" s="4" t="s">
        <v>11</v>
      </c>
      <c r="G150" s="1" t="e">
        <f>VLOOKUP(B150,#REF!,5,0)</f>
        <v>#REF!</v>
      </c>
      <c r="H150" s="1" t="e">
        <f>VLOOKUP(B150,#REF!,5,0)</f>
        <v>#REF!</v>
      </c>
      <c r="I150" s="2" t="e">
        <f>VLOOKUP(C150,#REF!,5,0)</f>
        <v>#REF!</v>
      </c>
    </row>
    <row r="151" spans="1:9" ht="16.5" customHeight="1" x14ac:dyDescent="0.2">
      <c r="A151" s="4">
        <v>165</v>
      </c>
      <c r="B151" s="5" t="s">
        <v>415</v>
      </c>
      <c r="C151" s="5" t="s">
        <v>3796</v>
      </c>
      <c r="D151" s="6" t="s">
        <v>416</v>
      </c>
      <c r="E151" s="6" t="s">
        <v>417</v>
      </c>
      <c r="F151" s="4" t="s">
        <v>418</v>
      </c>
      <c r="G151" s="1" t="e">
        <f>VLOOKUP(B151,#REF!,5,0)</f>
        <v>#REF!</v>
      </c>
      <c r="H151" s="1" t="e">
        <f>VLOOKUP(B151,#REF!,5,0)</f>
        <v>#REF!</v>
      </c>
      <c r="I151" s="2" t="e">
        <f>VLOOKUP(C151,#REF!,5,0)</f>
        <v>#REF!</v>
      </c>
    </row>
    <row r="152" spans="1:9" ht="16.5" customHeight="1" x14ac:dyDescent="0.2">
      <c r="A152" s="4">
        <v>163</v>
      </c>
      <c r="B152" s="5" t="s">
        <v>410</v>
      </c>
      <c r="C152" s="5" t="s">
        <v>3797</v>
      </c>
      <c r="D152" s="6" t="s">
        <v>411</v>
      </c>
      <c r="E152" s="6" t="s">
        <v>14</v>
      </c>
      <c r="F152" s="4" t="s">
        <v>335</v>
      </c>
      <c r="G152" s="1" t="e">
        <f>VLOOKUP(B152,#REF!,5,0)</f>
        <v>#REF!</v>
      </c>
      <c r="H152" s="1" t="e">
        <f>VLOOKUP(B152,#REF!,5,0)</f>
        <v>#REF!</v>
      </c>
      <c r="I152" s="2" t="e">
        <f>VLOOKUP(C152,#REF!,5,0)</f>
        <v>#REF!</v>
      </c>
    </row>
    <row r="153" spans="1:9" ht="16.5" customHeight="1" x14ac:dyDescent="0.2">
      <c r="A153" s="4">
        <v>173</v>
      </c>
      <c r="B153" s="5" t="s">
        <v>419</v>
      </c>
      <c r="C153" s="5" t="s">
        <v>3798</v>
      </c>
      <c r="D153" s="6" t="s">
        <v>420</v>
      </c>
      <c r="E153" s="6" t="s">
        <v>21</v>
      </c>
      <c r="F153" s="4" t="s">
        <v>421</v>
      </c>
      <c r="G153" s="1" t="e">
        <f>VLOOKUP(B153,#REF!,5,0)</f>
        <v>#REF!</v>
      </c>
      <c r="H153" s="1" t="e">
        <f>VLOOKUP(B153,#REF!,5,0)</f>
        <v>#REF!</v>
      </c>
      <c r="I153" s="2" t="e">
        <f>VLOOKUP(C153,#REF!,5,0)</f>
        <v>#REF!</v>
      </c>
    </row>
    <row r="154" spans="1:9" ht="16.5" customHeight="1" x14ac:dyDescent="0.2">
      <c r="A154" s="4">
        <v>172</v>
      </c>
      <c r="B154" s="5" t="s">
        <v>422</v>
      </c>
      <c r="C154" s="5" t="s">
        <v>3799</v>
      </c>
      <c r="D154" s="6" t="s">
        <v>423</v>
      </c>
      <c r="E154" s="6" t="s">
        <v>21</v>
      </c>
      <c r="F154" s="4" t="s">
        <v>424</v>
      </c>
      <c r="G154" s="1" t="e">
        <f>VLOOKUP(B154,#REF!,5,0)</f>
        <v>#REF!</v>
      </c>
      <c r="H154" s="1" t="e">
        <f>VLOOKUP(B154,#REF!,5,0)</f>
        <v>#REF!</v>
      </c>
      <c r="I154" s="2" t="e">
        <f>VLOOKUP(C154,#REF!,5,0)</f>
        <v>#REF!</v>
      </c>
    </row>
    <row r="155" spans="1:9" ht="16.5" customHeight="1" x14ac:dyDescent="0.2">
      <c r="A155" s="4">
        <v>159</v>
      </c>
      <c r="B155" s="5" t="s">
        <v>398</v>
      </c>
      <c r="C155" s="5" t="s">
        <v>3800</v>
      </c>
      <c r="D155" s="6" t="s">
        <v>399</v>
      </c>
      <c r="E155" s="6" t="s">
        <v>10</v>
      </c>
      <c r="F155" s="4" t="s">
        <v>339</v>
      </c>
      <c r="G155" s="1" t="e">
        <f>VLOOKUP(B155,#REF!,5,0)</f>
        <v>#REF!</v>
      </c>
      <c r="H155" s="1" t="e">
        <f>VLOOKUP(B155,#REF!,5,0)</f>
        <v>#REF!</v>
      </c>
      <c r="I155" s="2" t="e">
        <f>VLOOKUP(C155,#REF!,5,0)</f>
        <v>#REF!</v>
      </c>
    </row>
    <row r="156" spans="1:9" ht="16.5" customHeight="1" x14ac:dyDescent="0.2">
      <c r="A156" s="4">
        <v>171</v>
      </c>
      <c r="B156" s="5" t="s">
        <v>425</v>
      </c>
      <c r="C156" s="5" t="s">
        <v>3801</v>
      </c>
      <c r="D156" s="6" t="s">
        <v>426</v>
      </c>
      <c r="E156" s="6" t="s">
        <v>21</v>
      </c>
      <c r="F156" s="4" t="s">
        <v>427</v>
      </c>
      <c r="G156" s="1" t="e">
        <f>VLOOKUP(B156,#REF!,5,0)</f>
        <v>#REF!</v>
      </c>
      <c r="H156" s="1" t="e">
        <f>VLOOKUP(B156,#REF!,5,0)</f>
        <v>#REF!</v>
      </c>
      <c r="I156" s="2" t="e">
        <f>VLOOKUP(C156,#REF!,5,0)</f>
        <v>#REF!</v>
      </c>
    </row>
    <row r="157" spans="1:9" ht="16.5" customHeight="1" x14ac:dyDescent="0.2">
      <c r="A157" s="4">
        <v>170</v>
      </c>
      <c r="B157" s="5" t="s">
        <v>428</v>
      </c>
      <c r="C157" s="5" t="s">
        <v>3802</v>
      </c>
      <c r="D157" s="6" t="s">
        <v>429</v>
      </c>
      <c r="E157" s="6" t="s">
        <v>21</v>
      </c>
      <c r="F157" s="4" t="s">
        <v>430</v>
      </c>
      <c r="G157" s="1" t="e">
        <f>VLOOKUP(B157,#REF!,5,0)</f>
        <v>#REF!</v>
      </c>
      <c r="H157" s="1" t="e">
        <f>VLOOKUP(B157,#REF!,5,0)</f>
        <v>#REF!</v>
      </c>
      <c r="I157" s="2" t="e">
        <f>VLOOKUP(C157,#REF!,5,0)</f>
        <v>#REF!</v>
      </c>
    </row>
    <row r="158" spans="1:9" ht="16.5" customHeight="1" x14ac:dyDescent="0.2">
      <c r="A158" s="4">
        <v>158</v>
      </c>
      <c r="B158" s="5" t="s">
        <v>400</v>
      </c>
      <c r="C158" s="5" t="s">
        <v>3803</v>
      </c>
      <c r="D158" s="6" t="s">
        <v>401</v>
      </c>
      <c r="E158" s="6" t="s">
        <v>10</v>
      </c>
      <c r="F158" s="4" t="s">
        <v>355</v>
      </c>
      <c r="G158" s="1" t="e">
        <f>VLOOKUP(B158,#REF!,5,0)</f>
        <v>#REF!</v>
      </c>
      <c r="H158" s="1" t="e">
        <f>VLOOKUP(B158,#REF!,5,0)</f>
        <v>#REF!</v>
      </c>
      <c r="I158" s="2" t="e">
        <f>VLOOKUP(C158,#REF!,5,0)</f>
        <v>#REF!</v>
      </c>
    </row>
    <row r="159" spans="1:9" ht="16.5" customHeight="1" x14ac:dyDescent="0.2">
      <c r="A159" s="4">
        <v>169</v>
      </c>
      <c r="B159" s="5" t="s">
        <v>431</v>
      </c>
      <c r="C159" s="5" t="s">
        <v>3804</v>
      </c>
      <c r="D159" s="6" t="s">
        <v>432</v>
      </c>
      <c r="E159" s="6" t="s">
        <v>21</v>
      </c>
      <c r="F159" s="4" t="s">
        <v>342</v>
      </c>
      <c r="G159" s="1" t="e">
        <f>VLOOKUP(B159,#REF!,5,0)</f>
        <v>#REF!</v>
      </c>
      <c r="H159" s="1" t="e">
        <f>VLOOKUP(B159,#REF!,5,0)</f>
        <v>#REF!</v>
      </c>
      <c r="I159" s="2" t="e">
        <f>VLOOKUP(C159,#REF!,5,0)</f>
        <v>#REF!</v>
      </c>
    </row>
    <row r="160" spans="1:9" ht="16.5" customHeight="1" x14ac:dyDescent="0.2">
      <c r="A160" s="4">
        <v>162</v>
      </c>
      <c r="B160" s="5" t="s">
        <v>16</v>
      </c>
      <c r="C160" s="5" t="s">
        <v>3805</v>
      </c>
      <c r="D160" s="6" t="s">
        <v>17</v>
      </c>
      <c r="E160" s="6" t="s">
        <v>14</v>
      </c>
      <c r="F160" s="4" t="s">
        <v>18</v>
      </c>
      <c r="G160" s="1" t="e">
        <f>VLOOKUP(B160,#REF!,5,0)</f>
        <v>#REF!</v>
      </c>
      <c r="H160" s="1" t="e">
        <f>VLOOKUP(B160,#REF!,5,0)</f>
        <v>#REF!</v>
      </c>
      <c r="I160" s="2" t="e">
        <f>VLOOKUP(C160,#REF!,5,0)</f>
        <v>#REF!</v>
      </c>
    </row>
    <row r="161" spans="1:9" ht="16.5" customHeight="1" x14ac:dyDescent="0.2">
      <c r="A161" s="4">
        <v>157</v>
      </c>
      <c r="B161" s="5" t="s">
        <v>402</v>
      </c>
      <c r="C161" s="5" t="s">
        <v>3806</v>
      </c>
      <c r="D161" s="6" t="s">
        <v>403</v>
      </c>
      <c r="E161" s="6" t="s">
        <v>10</v>
      </c>
      <c r="F161" s="4" t="s">
        <v>404</v>
      </c>
      <c r="G161" s="1" t="e">
        <f>VLOOKUP(B161,#REF!,5,0)</f>
        <v>#REF!</v>
      </c>
      <c r="H161" s="1" t="e">
        <f>VLOOKUP(B161,#REF!,5,0)</f>
        <v>#REF!</v>
      </c>
      <c r="I161" s="2" t="e">
        <f>VLOOKUP(C161,#REF!,5,0)</f>
        <v>#REF!</v>
      </c>
    </row>
    <row r="162" spans="1:9" ht="16.5" customHeight="1" x14ac:dyDescent="0.2">
      <c r="A162" s="4">
        <v>168</v>
      </c>
      <c r="B162" s="5" t="s">
        <v>433</v>
      </c>
      <c r="C162" s="5" t="s">
        <v>3807</v>
      </c>
      <c r="D162" s="6" t="s">
        <v>434</v>
      </c>
      <c r="E162" s="6" t="s">
        <v>21</v>
      </c>
      <c r="F162" s="4" t="s">
        <v>435</v>
      </c>
      <c r="G162" s="1" t="e">
        <f>VLOOKUP(B162,#REF!,5,0)</f>
        <v>#REF!</v>
      </c>
      <c r="H162" s="1" t="e">
        <f>VLOOKUP(B162,#REF!,5,0)</f>
        <v>#REF!</v>
      </c>
      <c r="I162" s="2" t="e">
        <f>VLOOKUP(C162,#REF!,5,0)</f>
        <v>#REF!</v>
      </c>
    </row>
    <row r="163" spans="1:9" ht="16.5" customHeight="1" x14ac:dyDescent="0.2">
      <c r="A163" s="4">
        <v>161</v>
      </c>
      <c r="B163" s="5" t="s">
        <v>412</v>
      </c>
      <c r="C163" s="5" t="s">
        <v>3808</v>
      </c>
      <c r="D163" s="6" t="s">
        <v>413</v>
      </c>
      <c r="E163" s="6" t="s">
        <v>14</v>
      </c>
      <c r="F163" s="4" t="s">
        <v>414</v>
      </c>
      <c r="G163" s="1" t="e">
        <f>VLOOKUP(B163,#REF!,5,0)</f>
        <v>#REF!</v>
      </c>
      <c r="H163" s="1" t="e">
        <f>VLOOKUP(B163,#REF!,5,0)</f>
        <v>#REF!</v>
      </c>
      <c r="I163" s="2" t="e">
        <f>VLOOKUP(C163,#REF!,5,0)</f>
        <v>#REF!</v>
      </c>
    </row>
    <row r="164" spans="1:9" ht="16.5" customHeight="1" x14ac:dyDescent="0.2">
      <c r="A164" s="4">
        <v>167</v>
      </c>
      <c r="B164" s="5" t="s">
        <v>436</v>
      </c>
      <c r="C164" s="5" t="s">
        <v>3809</v>
      </c>
      <c r="D164" s="6" t="s">
        <v>437</v>
      </c>
      <c r="E164" s="6" t="s">
        <v>21</v>
      </c>
      <c r="F164" s="4" t="s">
        <v>438</v>
      </c>
      <c r="G164" s="1" t="e">
        <f>VLOOKUP(B164,#REF!,5,0)</f>
        <v>#REF!</v>
      </c>
      <c r="H164" s="1" t="e">
        <f>VLOOKUP(B164,#REF!,5,0)</f>
        <v>#REF!</v>
      </c>
      <c r="I164" s="2" t="e">
        <f>VLOOKUP(C164,#REF!,5,0)</f>
        <v>#REF!</v>
      </c>
    </row>
    <row r="165" spans="1:9" ht="16.5" customHeight="1" x14ac:dyDescent="0.2">
      <c r="A165" s="4">
        <v>156</v>
      </c>
      <c r="B165" s="5" t="s">
        <v>405</v>
      </c>
      <c r="C165" s="5" t="s">
        <v>3810</v>
      </c>
      <c r="D165" s="6" t="s">
        <v>406</v>
      </c>
      <c r="E165" s="6" t="s">
        <v>10</v>
      </c>
      <c r="F165" s="4" t="s">
        <v>207</v>
      </c>
      <c r="G165" s="1" t="e">
        <f>VLOOKUP(B165,#REF!,5,0)</f>
        <v>#REF!</v>
      </c>
      <c r="H165" s="1" t="e">
        <f>VLOOKUP(B165,#REF!,5,0)</f>
        <v>#REF!</v>
      </c>
      <c r="I165" s="2" t="e">
        <f>VLOOKUP(C165,#REF!,5,0)</f>
        <v>#REF!</v>
      </c>
    </row>
    <row r="166" spans="1:9" ht="16.5" customHeight="1" x14ac:dyDescent="0.2">
      <c r="A166" s="4">
        <v>155</v>
      </c>
      <c r="B166" s="5" t="s">
        <v>407</v>
      </c>
      <c r="C166" s="5" t="s">
        <v>3811</v>
      </c>
      <c r="D166" s="6" t="s">
        <v>408</v>
      </c>
      <c r="E166" s="6" t="s">
        <v>10</v>
      </c>
      <c r="F166" s="4" t="s">
        <v>409</v>
      </c>
      <c r="G166" s="1" t="e">
        <f>VLOOKUP(B166,#REF!,5,0)</f>
        <v>#REF!</v>
      </c>
      <c r="H166" s="1" t="e">
        <f>VLOOKUP(B166,#REF!,5,0)</f>
        <v>#REF!</v>
      </c>
      <c r="I166" s="2" t="e">
        <f>VLOOKUP(C166,#REF!,5,0)</f>
        <v>#REF!</v>
      </c>
    </row>
    <row r="167" spans="1:9" ht="16.5" customHeight="1" x14ac:dyDescent="0.2">
      <c r="A167" s="4">
        <v>166</v>
      </c>
      <c r="B167" s="5" t="s">
        <v>439</v>
      </c>
      <c r="C167" s="5" t="s">
        <v>3812</v>
      </c>
      <c r="D167" s="6" t="s">
        <v>440</v>
      </c>
      <c r="E167" s="6" t="s">
        <v>21</v>
      </c>
      <c r="F167" s="4" t="s">
        <v>441</v>
      </c>
      <c r="G167" s="1" t="e">
        <f>VLOOKUP(B167,#REF!,5,0)</f>
        <v>#REF!</v>
      </c>
      <c r="H167" s="1" t="e">
        <f>VLOOKUP(B167,#REF!,5,0)</f>
        <v>#REF!</v>
      </c>
      <c r="I167" s="2" t="e">
        <f>VLOOKUP(C167,#REF!,5,0)</f>
        <v>#REF!</v>
      </c>
    </row>
    <row r="168" spans="1:9" ht="16.5" customHeight="1" x14ac:dyDescent="0.2">
      <c r="A168" s="4">
        <v>186</v>
      </c>
      <c r="B168" s="5" t="s">
        <v>458</v>
      </c>
      <c r="C168" s="5" t="s">
        <v>3813</v>
      </c>
      <c r="D168" s="6" t="s">
        <v>459</v>
      </c>
      <c r="E168" s="6" t="s">
        <v>460</v>
      </c>
      <c r="F168" s="4" t="s">
        <v>461</v>
      </c>
      <c r="G168" s="1" t="e">
        <f>VLOOKUP(B168,#REF!,5,0)</f>
        <v>#REF!</v>
      </c>
      <c r="H168" s="1" t="e">
        <f>VLOOKUP(B168,#REF!,5,0)</f>
        <v>#REF!</v>
      </c>
      <c r="I168" s="2" t="e">
        <f>VLOOKUP(C168,#REF!,5,0)</f>
        <v>#REF!</v>
      </c>
    </row>
    <row r="169" spans="1:9" ht="16.5" customHeight="1" x14ac:dyDescent="0.2">
      <c r="A169" s="4">
        <v>197</v>
      </c>
      <c r="B169" s="5" t="s">
        <v>474</v>
      </c>
      <c r="C169" s="5" t="s">
        <v>3814</v>
      </c>
      <c r="D169" s="6" t="s">
        <v>475</v>
      </c>
      <c r="E169" s="6" t="s">
        <v>476</v>
      </c>
      <c r="F169" s="4" t="s">
        <v>122</v>
      </c>
      <c r="G169" s="1" t="e">
        <f>VLOOKUP(B169,#REF!,5,0)</f>
        <v>#REF!</v>
      </c>
      <c r="H169" s="1" t="e">
        <f>VLOOKUP(B169,#REF!,5,0)</f>
        <v>#REF!</v>
      </c>
      <c r="I169" s="2" t="e">
        <f>VLOOKUP(C169,#REF!,5,0)</f>
        <v>#REF!</v>
      </c>
    </row>
    <row r="170" spans="1:9" ht="16.5" customHeight="1" x14ac:dyDescent="0.2">
      <c r="A170" s="4">
        <v>196</v>
      </c>
      <c r="B170" s="5" t="s">
        <v>477</v>
      </c>
      <c r="C170" s="5" t="s">
        <v>3815</v>
      </c>
      <c r="D170" s="6" t="s">
        <v>478</v>
      </c>
      <c r="E170" s="6" t="s">
        <v>476</v>
      </c>
      <c r="F170" s="4" t="s">
        <v>345</v>
      </c>
      <c r="G170" s="1" t="e">
        <f>VLOOKUP(B170,#REF!,5,0)</f>
        <v>#REF!</v>
      </c>
      <c r="H170" s="1" t="e">
        <f>VLOOKUP(B170,#REF!,5,0)</f>
        <v>#REF!</v>
      </c>
      <c r="I170" s="2" t="e">
        <f>VLOOKUP(C170,#REF!,5,0)</f>
        <v>#REF!</v>
      </c>
    </row>
    <row r="171" spans="1:9" ht="16.5" customHeight="1" x14ac:dyDescent="0.2">
      <c r="A171" s="4">
        <v>195</v>
      </c>
      <c r="B171" s="5" t="s">
        <v>479</v>
      </c>
      <c r="C171" s="5" t="s">
        <v>3816</v>
      </c>
      <c r="D171" s="6" t="s">
        <v>480</v>
      </c>
      <c r="E171" s="6" t="s">
        <v>476</v>
      </c>
      <c r="F171" s="4" t="s">
        <v>256</v>
      </c>
      <c r="G171" s="1" t="e">
        <f>VLOOKUP(B171,#REF!,5,0)</f>
        <v>#REF!</v>
      </c>
      <c r="H171" s="1" t="e">
        <f>VLOOKUP(B171,#REF!,5,0)</f>
        <v>#REF!</v>
      </c>
      <c r="I171" s="2" t="e">
        <f>VLOOKUP(C171,#REF!,5,0)</f>
        <v>#REF!</v>
      </c>
    </row>
    <row r="172" spans="1:9" ht="16.5" customHeight="1" x14ac:dyDescent="0.2">
      <c r="A172" s="4">
        <v>180</v>
      </c>
      <c r="B172" s="5" t="s">
        <v>442</v>
      </c>
      <c r="C172" s="5" t="s">
        <v>3817</v>
      </c>
      <c r="D172" s="6" t="s">
        <v>443</v>
      </c>
      <c r="E172" s="6" t="s">
        <v>444</v>
      </c>
      <c r="F172" s="4" t="s">
        <v>445</v>
      </c>
      <c r="G172" s="1" t="e">
        <f>VLOOKUP(B172,#REF!,5,0)</f>
        <v>#REF!</v>
      </c>
      <c r="H172" s="1" t="e">
        <f>VLOOKUP(B172,#REF!,5,0)</f>
        <v>#REF!</v>
      </c>
      <c r="I172" s="2" t="e">
        <f>VLOOKUP(C172,#REF!,5,0)</f>
        <v>#REF!</v>
      </c>
    </row>
    <row r="173" spans="1:9" ht="16.5" customHeight="1" x14ac:dyDescent="0.2">
      <c r="A173" s="4">
        <v>179</v>
      </c>
      <c r="B173" s="5" t="s">
        <v>446</v>
      </c>
      <c r="C173" s="5" t="s">
        <v>3818</v>
      </c>
      <c r="D173" s="6" t="s">
        <v>447</v>
      </c>
      <c r="E173" s="6" t="s">
        <v>444</v>
      </c>
      <c r="F173" s="4" t="s">
        <v>352</v>
      </c>
      <c r="G173" s="1" t="e">
        <f>VLOOKUP(B173,#REF!,5,0)</f>
        <v>#REF!</v>
      </c>
      <c r="H173" s="1" t="e">
        <f>VLOOKUP(B173,#REF!,5,0)</f>
        <v>#REF!</v>
      </c>
      <c r="I173" s="2" t="e">
        <f>VLOOKUP(C173,#REF!,5,0)</f>
        <v>#REF!</v>
      </c>
    </row>
    <row r="174" spans="1:9" ht="16.5" customHeight="1" x14ac:dyDescent="0.2">
      <c r="A174" s="4">
        <v>178</v>
      </c>
      <c r="B174" s="5" t="s">
        <v>448</v>
      </c>
      <c r="C174" s="5" t="s">
        <v>3819</v>
      </c>
      <c r="D174" s="6" t="s">
        <v>449</v>
      </c>
      <c r="E174" s="6" t="s">
        <v>444</v>
      </c>
      <c r="F174" s="4" t="s">
        <v>445</v>
      </c>
      <c r="G174" s="1" t="e">
        <f>VLOOKUP(B174,#REF!,5,0)</f>
        <v>#REF!</v>
      </c>
      <c r="H174" s="1" t="e">
        <f>VLOOKUP(B174,#REF!,5,0)</f>
        <v>#REF!</v>
      </c>
      <c r="I174" s="2" t="e">
        <f>VLOOKUP(C174,#REF!,5,0)</f>
        <v>#REF!</v>
      </c>
    </row>
    <row r="175" spans="1:9" ht="16.5" customHeight="1" x14ac:dyDescent="0.2">
      <c r="A175" s="4">
        <v>185</v>
      </c>
      <c r="B175" s="5" t="s">
        <v>462</v>
      </c>
      <c r="C175" s="5" t="s">
        <v>3820</v>
      </c>
      <c r="D175" s="6" t="s">
        <v>463</v>
      </c>
      <c r="E175" s="6" t="s">
        <v>460</v>
      </c>
      <c r="F175" s="4" t="s">
        <v>464</v>
      </c>
      <c r="G175" s="1" t="e">
        <f>VLOOKUP(B175,#REF!,5,0)</f>
        <v>#REF!</v>
      </c>
      <c r="H175" s="1" t="e">
        <f>VLOOKUP(B175,#REF!,5,0)</f>
        <v>#REF!</v>
      </c>
      <c r="I175" s="2" t="e">
        <f>VLOOKUP(C175,#REF!,5,0)</f>
        <v>#REF!</v>
      </c>
    </row>
    <row r="176" spans="1:9" ht="16.5" customHeight="1" x14ac:dyDescent="0.2">
      <c r="A176" s="4">
        <v>194</v>
      </c>
      <c r="B176" s="5" t="s">
        <v>481</v>
      </c>
      <c r="C176" s="5" t="s">
        <v>3821</v>
      </c>
      <c r="D176" s="6" t="s">
        <v>482</v>
      </c>
      <c r="E176" s="6" t="s">
        <v>476</v>
      </c>
      <c r="F176" s="4" t="s">
        <v>483</v>
      </c>
      <c r="G176" s="1" t="e">
        <f>VLOOKUP(B176,#REF!,5,0)</f>
        <v>#REF!</v>
      </c>
      <c r="H176" s="1" t="e">
        <f>VLOOKUP(B176,#REF!,5,0)</f>
        <v>#REF!</v>
      </c>
      <c r="I176" s="2" t="e">
        <f>VLOOKUP(C176,#REF!,5,0)</f>
        <v>#REF!</v>
      </c>
    </row>
    <row r="177" spans="1:9" ht="16.5" customHeight="1" x14ac:dyDescent="0.2">
      <c r="A177" s="4">
        <v>193</v>
      </c>
      <c r="B177" s="5" t="s">
        <v>484</v>
      </c>
      <c r="C177" s="5" t="s">
        <v>3822</v>
      </c>
      <c r="D177" s="6" t="s">
        <v>485</v>
      </c>
      <c r="E177" s="6" t="s">
        <v>476</v>
      </c>
      <c r="F177" s="4" t="s">
        <v>486</v>
      </c>
      <c r="G177" s="1" t="e">
        <f>VLOOKUP(B177,#REF!,5,0)</f>
        <v>#REF!</v>
      </c>
      <c r="H177" s="1" t="e">
        <f>VLOOKUP(B177,#REF!,5,0)</f>
        <v>#REF!</v>
      </c>
      <c r="I177" s="2" t="e">
        <f>VLOOKUP(C177,#REF!,5,0)</f>
        <v>#REF!</v>
      </c>
    </row>
    <row r="178" spans="1:9" ht="16.5" customHeight="1" x14ac:dyDescent="0.2">
      <c r="A178" s="4">
        <v>192</v>
      </c>
      <c r="B178" s="5" t="s">
        <v>487</v>
      </c>
      <c r="C178" s="5" t="s">
        <v>3823</v>
      </c>
      <c r="D178" s="6" t="s">
        <v>488</v>
      </c>
      <c r="E178" s="6" t="s">
        <v>476</v>
      </c>
      <c r="F178" s="4" t="s">
        <v>204</v>
      </c>
      <c r="G178" s="1" t="e">
        <f>VLOOKUP(B178,#REF!,5,0)</f>
        <v>#REF!</v>
      </c>
      <c r="H178" s="1" t="e">
        <f>VLOOKUP(B178,#REF!,5,0)</f>
        <v>#REF!</v>
      </c>
      <c r="I178" s="2" t="e">
        <f>VLOOKUP(C178,#REF!,5,0)</f>
        <v>#REF!</v>
      </c>
    </row>
    <row r="179" spans="1:9" ht="16.5" customHeight="1" x14ac:dyDescent="0.2">
      <c r="A179" s="4">
        <v>177</v>
      </c>
      <c r="B179" s="5" t="s">
        <v>450</v>
      </c>
      <c r="C179" s="5" t="s">
        <v>3824</v>
      </c>
      <c r="D179" s="6" t="s">
        <v>451</v>
      </c>
      <c r="E179" s="6" t="s">
        <v>444</v>
      </c>
      <c r="F179" s="4" t="s">
        <v>452</v>
      </c>
      <c r="G179" s="1" t="e">
        <f>VLOOKUP(B179,#REF!,5,0)</f>
        <v>#REF!</v>
      </c>
      <c r="H179" s="1" t="e">
        <f>VLOOKUP(B179,#REF!,5,0)</f>
        <v>#REF!</v>
      </c>
      <c r="I179" s="2" t="e">
        <f>VLOOKUP(C179,#REF!,5,0)</f>
        <v>#REF!</v>
      </c>
    </row>
    <row r="180" spans="1:9" ht="16.5" customHeight="1" x14ac:dyDescent="0.2">
      <c r="A180" s="4">
        <v>184</v>
      </c>
      <c r="B180" s="5" t="s">
        <v>465</v>
      </c>
      <c r="C180" s="5" t="s">
        <v>3825</v>
      </c>
      <c r="D180" s="6" t="s">
        <v>466</v>
      </c>
      <c r="E180" s="6" t="s">
        <v>460</v>
      </c>
      <c r="F180" s="4" t="s">
        <v>467</v>
      </c>
      <c r="G180" s="1" t="e">
        <f>VLOOKUP(B180,#REF!,5,0)</f>
        <v>#REF!</v>
      </c>
      <c r="H180" s="1" t="e">
        <f>VLOOKUP(B180,#REF!,5,0)</f>
        <v>#REF!</v>
      </c>
      <c r="I180" s="2" t="e">
        <f>VLOOKUP(C180,#REF!,5,0)</f>
        <v>#REF!</v>
      </c>
    </row>
    <row r="181" spans="1:9" ht="16.5" customHeight="1" x14ac:dyDescent="0.2">
      <c r="A181" s="4">
        <v>191</v>
      </c>
      <c r="B181" s="5" t="s">
        <v>489</v>
      </c>
      <c r="C181" s="5" t="s">
        <v>3826</v>
      </c>
      <c r="D181" s="6" t="s">
        <v>490</v>
      </c>
      <c r="E181" s="6" t="s">
        <v>476</v>
      </c>
      <c r="F181" s="4" t="s">
        <v>491</v>
      </c>
      <c r="G181" s="1" t="e">
        <f>VLOOKUP(B181,#REF!,5,0)</f>
        <v>#REF!</v>
      </c>
      <c r="H181" s="1" t="e">
        <f>VLOOKUP(B181,#REF!,5,0)</f>
        <v>#REF!</v>
      </c>
      <c r="I181" s="2" t="e">
        <f>VLOOKUP(C181,#REF!,5,0)</f>
        <v>#REF!</v>
      </c>
    </row>
    <row r="182" spans="1:9" ht="16.5" customHeight="1" x14ac:dyDescent="0.2">
      <c r="A182" s="4">
        <v>176</v>
      </c>
      <c r="B182" s="5" t="s">
        <v>453</v>
      </c>
      <c r="C182" s="5" t="s">
        <v>3827</v>
      </c>
      <c r="D182" s="6" t="s">
        <v>454</v>
      </c>
      <c r="E182" s="6" t="s">
        <v>444</v>
      </c>
      <c r="F182" s="4" t="s">
        <v>452</v>
      </c>
      <c r="G182" s="1" t="e">
        <f>VLOOKUP(B182,#REF!,5,0)</f>
        <v>#REF!</v>
      </c>
      <c r="H182" s="1" t="e">
        <f>VLOOKUP(B182,#REF!,5,0)</f>
        <v>#REF!</v>
      </c>
      <c r="I182" s="2" t="e">
        <f>VLOOKUP(C182,#REF!,5,0)</f>
        <v>#REF!</v>
      </c>
    </row>
    <row r="183" spans="1:9" ht="16.5" customHeight="1" x14ac:dyDescent="0.2">
      <c r="A183" s="4">
        <v>183</v>
      </c>
      <c r="B183" s="5" t="s">
        <v>589</v>
      </c>
      <c r="C183" s="5" t="s">
        <v>3828</v>
      </c>
      <c r="D183" s="6" t="s">
        <v>590</v>
      </c>
      <c r="E183" s="6" t="s">
        <v>460</v>
      </c>
      <c r="F183" s="4" t="s">
        <v>591</v>
      </c>
      <c r="G183" s="1" t="e">
        <f>VLOOKUP(B183,#REF!,5,0)</f>
        <v>#REF!</v>
      </c>
      <c r="H183" s="1" t="e">
        <f>VLOOKUP(B183,#REF!,5,0)</f>
        <v>#REF!</v>
      </c>
      <c r="I183" s="2" t="e">
        <f>VLOOKUP(C183,#REF!,5,0)</f>
        <v>#REF!</v>
      </c>
    </row>
    <row r="184" spans="1:9" ht="16.5" customHeight="1" x14ac:dyDescent="0.2">
      <c r="A184" s="4">
        <v>182</v>
      </c>
      <c r="B184" s="5" t="s">
        <v>468</v>
      </c>
      <c r="C184" s="5" t="s">
        <v>3829</v>
      </c>
      <c r="D184" s="6" t="s">
        <v>469</v>
      </c>
      <c r="E184" s="6" t="s">
        <v>460</v>
      </c>
      <c r="F184" s="4" t="s">
        <v>470</v>
      </c>
      <c r="G184" s="1" t="e">
        <f>VLOOKUP(B184,#REF!,5,0)</f>
        <v>#REF!</v>
      </c>
      <c r="H184" s="1" t="e">
        <f>VLOOKUP(B184,#REF!,5,0)</f>
        <v>#REF!</v>
      </c>
      <c r="I184" s="2" t="e">
        <f>VLOOKUP(C184,#REF!,5,0)</f>
        <v>#REF!</v>
      </c>
    </row>
    <row r="185" spans="1:9" ht="16.5" customHeight="1" x14ac:dyDescent="0.2">
      <c r="A185" s="4">
        <v>190</v>
      </c>
      <c r="B185" s="5" t="s">
        <v>492</v>
      </c>
      <c r="C185" s="5" t="s">
        <v>3830</v>
      </c>
      <c r="D185" s="6" t="s">
        <v>493</v>
      </c>
      <c r="E185" s="6" t="s">
        <v>476</v>
      </c>
      <c r="F185" s="4" t="s">
        <v>494</v>
      </c>
      <c r="G185" s="1" t="e">
        <f>VLOOKUP(B185,#REF!,5,0)</f>
        <v>#REF!</v>
      </c>
      <c r="H185" s="1" t="e">
        <f>VLOOKUP(B185,#REF!,5,0)</f>
        <v>#REF!</v>
      </c>
      <c r="I185" s="2" t="e">
        <f>VLOOKUP(C185,#REF!,5,0)</f>
        <v>#REF!</v>
      </c>
    </row>
    <row r="186" spans="1:9" ht="16.5" customHeight="1" x14ac:dyDescent="0.2">
      <c r="A186" s="4">
        <v>181</v>
      </c>
      <c r="B186" s="5" t="s">
        <v>471</v>
      </c>
      <c r="C186" s="5" t="s">
        <v>3831</v>
      </c>
      <c r="D186" s="6" t="s">
        <v>472</v>
      </c>
      <c r="E186" s="6" t="s">
        <v>460</v>
      </c>
      <c r="F186" s="4" t="s">
        <v>473</v>
      </c>
      <c r="G186" s="1" t="e">
        <f>VLOOKUP(B186,#REF!,5,0)</f>
        <v>#REF!</v>
      </c>
      <c r="H186" s="1" t="e">
        <f>VLOOKUP(B186,#REF!,5,0)</f>
        <v>#REF!</v>
      </c>
      <c r="I186" s="2" t="e">
        <f>VLOOKUP(C186,#REF!,5,0)</f>
        <v>#REF!</v>
      </c>
    </row>
    <row r="187" spans="1:9" ht="16.5" customHeight="1" x14ac:dyDescent="0.2">
      <c r="A187" s="4">
        <v>189</v>
      </c>
      <c r="B187" s="5" t="s">
        <v>495</v>
      </c>
      <c r="C187" s="5" t="s">
        <v>3832</v>
      </c>
      <c r="D187" s="6" t="s">
        <v>496</v>
      </c>
      <c r="E187" s="6" t="s">
        <v>476</v>
      </c>
      <c r="F187" s="4" t="s">
        <v>355</v>
      </c>
      <c r="G187" s="1" t="e">
        <f>VLOOKUP(B187,#REF!,5,0)</f>
        <v>#REF!</v>
      </c>
      <c r="H187" s="1" t="e">
        <f>VLOOKUP(B187,#REF!,5,0)</f>
        <v>#REF!</v>
      </c>
      <c r="I187" s="2" t="e">
        <f>VLOOKUP(C187,#REF!,5,0)</f>
        <v>#REF!</v>
      </c>
    </row>
    <row r="188" spans="1:9" ht="16.5" customHeight="1" x14ac:dyDescent="0.2">
      <c r="A188" s="4">
        <v>188</v>
      </c>
      <c r="B188" s="5" t="s">
        <v>497</v>
      </c>
      <c r="C188" s="5" t="s">
        <v>3833</v>
      </c>
      <c r="D188" s="6" t="s">
        <v>498</v>
      </c>
      <c r="E188" s="6" t="s">
        <v>476</v>
      </c>
      <c r="F188" s="4" t="s">
        <v>409</v>
      </c>
      <c r="G188" s="1" t="e">
        <f>VLOOKUP(B188,#REF!,5,0)</f>
        <v>#REF!</v>
      </c>
      <c r="H188" s="1" t="e">
        <f>VLOOKUP(B188,#REF!,5,0)</f>
        <v>#REF!</v>
      </c>
      <c r="I188" s="2" t="e">
        <f>VLOOKUP(C188,#REF!,5,0)</f>
        <v>#REF!</v>
      </c>
    </row>
    <row r="189" spans="1:9" ht="16.5" customHeight="1" x14ac:dyDescent="0.2">
      <c r="A189" s="4">
        <v>187</v>
      </c>
      <c r="B189" s="5" t="s">
        <v>499</v>
      </c>
      <c r="C189" s="5" t="s">
        <v>3834</v>
      </c>
      <c r="D189" s="6" t="s">
        <v>500</v>
      </c>
      <c r="E189" s="6" t="s">
        <v>476</v>
      </c>
      <c r="F189" s="4" t="s">
        <v>501</v>
      </c>
      <c r="G189" s="1" t="e">
        <f>VLOOKUP(B189,#REF!,5,0)</f>
        <v>#REF!</v>
      </c>
      <c r="H189" s="1" t="e">
        <f>VLOOKUP(B189,#REF!,5,0)</f>
        <v>#REF!</v>
      </c>
      <c r="I189" s="2" t="e">
        <f>VLOOKUP(C189,#REF!,5,0)</f>
        <v>#REF!</v>
      </c>
    </row>
    <row r="190" spans="1:9" ht="16.5" customHeight="1" x14ac:dyDescent="0.2">
      <c r="A190" s="4">
        <v>175</v>
      </c>
      <c r="B190" s="5" t="s">
        <v>455</v>
      </c>
      <c r="C190" s="5" t="s">
        <v>3835</v>
      </c>
      <c r="D190" s="6" t="s">
        <v>456</v>
      </c>
      <c r="E190" s="6" t="s">
        <v>444</v>
      </c>
      <c r="F190" s="4" t="s">
        <v>457</v>
      </c>
      <c r="G190" s="1" t="e">
        <f>VLOOKUP(B190,#REF!,5,0)</f>
        <v>#REF!</v>
      </c>
      <c r="H190" s="1" t="e">
        <f>VLOOKUP(B190,#REF!,5,0)</f>
        <v>#REF!</v>
      </c>
      <c r="I190" s="2" t="e">
        <f>VLOOKUP(C190,#REF!,5,0)</f>
        <v>#REF!</v>
      </c>
    </row>
    <row r="191" spans="1:9" ht="16.5" customHeight="1" x14ac:dyDescent="0.2">
      <c r="A191" s="4">
        <v>39</v>
      </c>
      <c r="B191" s="5" t="s">
        <v>119</v>
      </c>
      <c r="C191" s="5" t="s">
        <v>3836</v>
      </c>
      <c r="D191" s="6" t="s">
        <v>120</v>
      </c>
      <c r="E191" s="6" t="s">
        <v>121</v>
      </c>
      <c r="F191" s="4" t="s">
        <v>122</v>
      </c>
      <c r="G191" s="1" t="e">
        <f>VLOOKUP(B191,#REF!,5,0)</f>
        <v>#REF!</v>
      </c>
      <c r="H191" s="1" t="e">
        <f>VLOOKUP(B191,#REF!,5,0)</f>
        <v>#REF!</v>
      </c>
      <c r="I191" s="2" t="e">
        <f>VLOOKUP(C191,#REF!,5,0)</f>
        <v>#REF!</v>
      </c>
    </row>
    <row r="192" spans="1:9" ht="16.5" customHeight="1" x14ac:dyDescent="0.2">
      <c r="A192" s="4">
        <v>43</v>
      </c>
      <c r="B192" s="5" t="s">
        <v>126</v>
      </c>
      <c r="C192" s="5" t="s">
        <v>3837</v>
      </c>
      <c r="D192" s="6" t="s">
        <v>127</v>
      </c>
      <c r="E192" s="6" t="s">
        <v>128</v>
      </c>
      <c r="F192" s="4" t="s">
        <v>129</v>
      </c>
      <c r="G192" s="1" t="e">
        <f>VLOOKUP(B192,#REF!,5,0)</f>
        <v>#REF!</v>
      </c>
      <c r="H192" s="1" t="e">
        <f>VLOOKUP(B192,#REF!,5,0)</f>
        <v>#REF!</v>
      </c>
      <c r="I192" s="2" t="e">
        <f>VLOOKUP(C192,#REF!,5,0)</f>
        <v>#REF!</v>
      </c>
    </row>
    <row r="193" spans="1:9" ht="16.5" customHeight="1" x14ac:dyDescent="0.2">
      <c r="A193" s="4">
        <v>46</v>
      </c>
      <c r="B193" s="5" t="s">
        <v>139</v>
      </c>
      <c r="C193" s="5" t="s">
        <v>3838</v>
      </c>
      <c r="D193" s="6" t="s">
        <v>140</v>
      </c>
      <c r="E193" s="6" t="s">
        <v>141</v>
      </c>
      <c r="F193" s="4" t="s">
        <v>142</v>
      </c>
      <c r="G193" s="1" t="e">
        <f>VLOOKUP(B193,#REF!,5,0)</f>
        <v>#REF!</v>
      </c>
      <c r="H193" s="1" t="e">
        <f>VLOOKUP(B193,#REF!,5,0)</f>
        <v>#REF!</v>
      </c>
      <c r="I193" s="2" t="e">
        <f>VLOOKUP(C193,#REF!,5,0)</f>
        <v>#REF!</v>
      </c>
    </row>
    <row r="194" spans="1:9" ht="16.5" customHeight="1" x14ac:dyDescent="0.2">
      <c r="A194" s="4">
        <v>42</v>
      </c>
      <c r="B194" s="5" t="s">
        <v>130</v>
      </c>
      <c r="C194" s="5" t="s">
        <v>3839</v>
      </c>
      <c r="D194" s="6" t="s">
        <v>131</v>
      </c>
      <c r="E194" s="6" t="s">
        <v>128</v>
      </c>
      <c r="F194" s="4" t="s">
        <v>132</v>
      </c>
      <c r="G194" s="1" t="e">
        <f>VLOOKUP(B194,#REF!,5,0)</f>
        <v>#REF!</v>
      </c>
      <c r="H194" s="1" t="e">
        <f>VLOOKUP(B194,#REF!,5,0)</f>
        <v>#REF!</v>
      </c>
      <c r="I194" s="2" t="e">
        <f>VLOOKUP(C194,#REF!,5,0)</f>
        <v>#REF!</v>
      </c>
    </row>
    <row r="195" spans="1:9" ht="16.5" customHeight="1" x14ac:dyDescent="0.2">
      <c r="A195" s="4">
        <v>41</v>
      </c>
      <c r="B195" s="5" t="s">
        <v>133</v>
      </c>
      <c r="C195" s="5" t="s">
        <v>3840</v>
      </c>
      <c r="D195" s="6" t="s">
        <v>134</v>
      </c>
      <c r="E195" s="6" t="s">
        <v>128</v>
      </c>
      <c r="F195" s="4" t="s">
        <v>135</v>
      </c>
      <c r="G195" s="1" t="e">
        <f>VLOOKUP(B195,#REF!,5,0)</f>
        <v>#REF!</v>
      </c>
      <c r="H195" s="1" t="e">
        <f>VLOOKUP(B195,#REF!,5,0)</f>
        <v>#REF!</v>
      </c>
      <c r="I195" s="2" t="e">
        <f>VLOOKUP(C195,#REF!,5,0)</f>
        <v>#REF!</v>
      </c>
    </row>
    <row r="196" spans="1:9" ht="16.5" customHeight="1" x14ac:dyDescent="0.2">
      <c r="A196" s="4">
        <v>40</v>
      </c>
      <c r="B196" s="5" t="s">
        <v>136</v>
      </c>
      <c r="C196" s="5" t="s">
        <v>3841</v>
      </c>
      <c r="D196" s="6" t="s">
        <v>137</v>
      </c>
      <c r="E196" s="6" t="s">
        <v>128</v>
      </c>
      <c r="F196" s="4" t="s">
        <v>138</v>
      </c>
      <c r="G196" s="1" t="e">
        <f>VLOOKUP(B196,#REF!,5,0)</f>
        <v>#REF!</v>
      </c>
      <c r="H196" s="1" t="e">
        <f>VLOOKUP(B196,#REF!,5,0)</f>
        <v>#REF!</v>
      </c>
      <c r="I196" s="2" t="e">
        <f>VLOOKUP(C196,#REF!,5,0)</f>
        <v>#REF!</v>
      </c>
    </row>
    <row r="197" spans="1:9" ht="16.5" customHeight="1" x14ac:dyDescent="0.2">
      <c r="A197" s="4">
        <v>45</v>
      </c>
      <c r="B197" s="5" t="s">
        <v>143</v>
      </c>
      <c r="C197" s="5" t="s">
        <v>3842</v>
      </c>
      <c r="D197" s="6" t="s">
        <v>144</v>
      </c>
      <c r="E197" s="6" t="s">
        <v>141</v>
      </c>
      <c r="F197" s="4" t="s">
        <v>145</v>
      </c>
      <c r="G197" s="1" t="e">
        <f>VLOOKUP(B197,#REF!,5,0)</f>
        <v>#REF!</v>
      </c>
      <c r="H197" s="1" t="e">
        <f>VLOOKUP(B197,#REF!,5,0)</f>
        <v>#REF!</v>
      </c>
      <c r="I197" s="2" t="e">
        <f>VLOOKUP(C197,#REF!,5,0)</f>
        <v>#REF!</v>
      </c>
    </row>
    <row r="198" spans="1:9" ht="16.5" customHeight="1" x14ac:dyDescent="0.2">
      <c r="A198" s="4">
        <v>38</v>
      </c>
      <c r="B198" s="5" t="s">
        <v>123</v>
      </c>
      <c r="C198" s="5" t="s">
        <v>3843</v>
      </c>
      <c r="D198" s="6" t="s">
        <v>124</v>
      </c>
      <c r="E198" s="6" t="s">
        <v>121</v>
      </c>
      <c r="F198" s="4" t="s">
        <v>125</v>
      </c>
      <c r="G198" s="1" t="e">
        <f>VLOOKUP(B198,#REF!,5,0)</f>
        <v>#REF!</v>
      </c>
      <c r="H198" s="1" t="e">
        <f>VLOOKUP(B198,#REF!,5,0)</f>
        <v>#REF!</v>
      </c>
      <c r="I198" s="2" t="e">
        <f>VLOOKUP(C198,#REF!,5,0)</f>
        <v>#REF!</v>
      </c>
    </row>
    <row r="199" spans="1:9" ht="16.5" customHeight="1" x14ac:dyDescent="0.2">
      <c r="A199" s="4">
        <v>44</v>
      </c>
      <c r="B199" s="5" t="s">
        <v>146</v>
      </c>
      <c r="C199" s="5" t="s">
        <v>3844</v>
      </c>
      <c r="D199" s="6" t="s">
        <v>147</v>
      </c>
      <c r="E199" s="6" t="s">
        <v>141</v>
      </c>
      <c r="F199" s="4" t="s">
        <v>3765</v>
      </c>
      <c r="G199" s="1" t="e">
        <f>VLOOKUP(B199,#REF!,5,0)</f>
        <v>#REF!</v>
      </c>
      <c r="H199" s="1" t="e">
        <f>VLOOKUP(B199,#REF!,5,0)</f>
        <v>#REF!</v>
      </c>
      <c r="I199" s="2" t="e">
        <f>VLOOKUP(C199,#REF!,5,0)</f>
        <v>#REF!</v>
      </c>
    </row>
    <row r="200" spans="1:9" ht="16.5" customHeight="1" x14ac:dyDescent="0.2">
      <c r="A200" s="4">
        <v>1169</v>
      </c>
      <c r="B200" s="10" t="s">
        <v>2478</v>
      </c>
      <c r="C200" s="5" t="s">
        <v>2478</v>
      </c>
      <c r="D200" s="7" t="s">
        <v>2479</v>
      </c>
      <c r="E200" s="7" t="s">
        <v>2437</v>
      </c>
      <c r="F200" s="8" t="s">
        <v>3604</v>
      </c>
      <c r="G200" s="12" t="e">
        <f>VLOOKUP(B200,#REF!,5,0)</f>
        <v>#REF!</v>
      </c>
      <c r="H200" s="1" t="e">
        <f>VLOOKUP(B200,#REF!,5,0)</f>
        <v>#REF!</v>
      </c>
      <c r="I200" s="2" t="e">
        <f>VLOOKUP(C200,#REF!,5,0)</f>
        <v>#REF!</v>
      </c>
    </row>
    <row r="201" spans="1:9" ht="16.5" customHeight="1" x14ac:dyDescent="0.2">
      <c r="A201" s="4">
        <v>1168</v>
      </c>
      <c r="B201" s="10" t="s">
        <v>2483</v>
      </c>
      <c r="C201" s="5" t="s">
        <v>2483</v>
      </c>
      <c r="D201" s="7" t="s">
        <v>2484</v>
      </c>
      <c r="E201" s="7" t="s">
        <v>2437</v>
      </c>
      <c r="F201" s="8" t="s">
        <v>3603</v>
      </c>
      <c r="G201" s="12" t="e">
        <f>VLOOKUP(B201,#REF!,5,0)</f>
        <v>#REF!</v>
      </c>
      <c r="H201" s="1" t="e">
        <f>VLOOKUP(B201,#REF!,5,0)</f>
        <v>#REF!</v>
      </c>
      <c r="I201" s="2" t="e">
        <f>VLOOKUP(C201,#REF!,5,0)</f>
        <v>#REF!</v>
      </c>
    </row>
    <row r="202" spans="1:9" ht="16.5" customHeight="1" x14ac:dyDescent="0.2">
      <c r="A202" s="4">
        <v>1548</v>
      </c>
      <c r="B202" s="10" t="s">
        <v>3211</v>
      </c>
      <c r="C202" s="5" t="s">
        <v>3211</v>
      </c>
      <c r="D202" s="7" t="s">
        <v>3212</v>
      </c>
      <c r="E202" s="7" t="s">
        <v>3208</v>
      </c>
      <c r="F202" s="8" t="s">
        <v>3643</v>
      </c>
      <c r="G202" s="12" t="e">
        <f>VLOOKUP(B202,#REF!,5,0)</f>
        <v>#REF!</v>
      </c>
      <c r="H202" s="1" t="e">
        <f>VLOOKUP(B202,#REF!,5,0)</f>
        <v>#REF!</v>
      </c>
      <c r="I202" s="2" t="e">
        <f>VLOOKUP(C202,#REF!,5,0)</f>
        <v>#REF!</v>
      </c>
    </row>
    <row r="203" spans="1:9" ht="16.5" customHeight="1" x14ac:dyDescent="0.2">
      <c r="A203" s="4">
        <v>1545</v>
      </c>
      <c r="B203" s="10" t="s">
        <v>3187</v>
      </c>
      <c r="C203" s="5" t="s">
        <v>3187</v>
      </c>
      <c r="D203" s="7" t="s">
        <v>3188</v>
      </c>
      <c r="E203" s="7" t="s">
        <v>3186</v>
      </c>
      <c r="F203" s="8" t="s">
        <v>3640</v>
      </c>
      <c r="G203" s="12" t="e">
        <f>VLOOKUP(B203,#REF!,5,0)</f>
        <v>#REF!</v>
      </c>
      <c r="H203" s="1" t="e">
        <f>VLOOKUP(B203,#REF!,5,0)</f>
        <v>#REF!</v>
      </c>
      <c r="I203" s="2" t="e">
        <f>VLOOKUP(C203,#REF!,5,0)</f>
        <v>#REF!</v>
      </c>
    </row>
    <row r="204" spans="1:9" ht="16.5" customHeight="1" x14ac:dyDescent="0.2">
      <c r="A204" s="4">
        <v>1544</v>
      </c>
      <c r="B204" s="10" t="s">
        <v>3191</v>
      </c>
      <c r="C204" s="5" t="s">
        <v>3191</v>
      </c>
      <c r="D204" s="7" t="s">
        <v>3192</v>
      </c>
      <c r="E204" s="7" t="s">
        <v>3186</v>
      </c>
      <c r="F204" s="8" t="s">
        <v>3639</v>
      </c>
      <c r="G204" s="12" t="e">
        <f>VLOOKUP(B204,#REF!,5,0)</f>
        <v>#REF!</v>
      </c>
      <c r="H204" s="1" t="e">
        <f>VLOOKUP(B204,#REF!,5,0)</f>
        <v>#REF!</v>
      </c>
      <c r="I204" s="2" t="e">
        <f>VLOOKUP(C204,#REF!,5,0)</f>
        <v>#REF!</v>
      </c>
    </row>
    <row r="205" spans="1:9" ht="16.5" customHeight="1" x14ac:dyDescent="0.2">
      <c r="A205" s="4">
        <v>1543</v>
      </c>
      <c r="B205" s="10" t="s">
        <v>3189</v>
      </c>
      <c r="C205" s="5" t="s">
        <v>3189</v>
      </c>
      <c r="D205" s="7" t="s">
        <v>3190</v>
      </c>
      <c r="E205" s="7" t="s">
        <v>3186</v>
      </c>
      <c r="F205" s="8" t="s">
        <v>3638</v>
      </c>
      <c r="G205" s="12" t="e">
        <f>VLOOKUP(B205,#REF!,5,0)</f>
        <v>#REF!</v>
      </c>
      <c r="H205" s="1" t="e">
        <f>VLOOKUP(B205,#REF!,5,0)</f>
        <v>#REF!</v>
      </c>
      <c r="I205" s="2" t="e">
        <f>VLOOKUP(C205,#REF!,5,0)</f>
        <v>#REF!</v>
      </c>
    </row>
    <row r="206" spans="1:9" ht="16.5" customHeight="1" x14ac:dyDescent="0.2">
      <c r="A206" s="4">
        <v>1542</v>
      </c>
      <c r="B206" s="10" t="s">
        <v>3204</v>
      </c>
      <c r="C206" s="5" t="s">
        <v>3204</v>
      </c>
      <c r="D206" s="7" t="s">
        <v>3205</v>
      </c>
      <c r="E206" s="7" t="s">
        <v>3186</v>
      </c>
      <c r="F206" s="8" t="s">
        <v>3637</v>
      </c>
      <c r="G206" s="12" t="e">
        <f>VLOOKUP(B206,#REF!,5,0)</f>
        <v>#REF!</v>
      </c>
      <c r="H206" s="1" t="e">
        <f>VLOOKUP(B206,#REF!,5,0)</f>
        <v>#REF!</v>
      </c>
      <c r="I206" s="2" t="e">
        <f>VLOOKUP(C206,#REF!,5,0)</f>
        <v>#REF!</v>
      </c>
    </row>
    <row r="207" spans="1:9" ht="16.5" customHeight="1" x14ac:dyDescent="0.2">
      <c r="A207" s="4">
        <v>1541</v>
      </c>
      <c r="B207" s="10" t="s">
        <v>3199</v>
      </c>
      <c r="C207" s="5" t="s">
        <v>3199</v>
      </c>
      <c r="D207" s="7" t="s">
        <v>1850</v>
      </c>
      <c r="E207" s="7" t="s">
        <v>3186</v>
      </c>
      <c r="F207" s="8" t="s">
        <v>3636</v>
      </c>
      <c r="G207" s="12" t="e">
        <f>VLOOKUP(B207,#REF!,5,0)</f>
        <v>#REF!</v>
      </c>
      <c r="H207" s="1" t="e">
        <f>VLOOKUP(B207,#REF!,5,0)</f>
        <v>#REF!</v>
      </c>
      <c r="I207" s="2" t="e">
        <f>VLOOKUP(C207,#REF!,5,0)</f>
        <v>#REF!</v>
      </c>
    </row>
    <row r="208" spans="1:9" ht="16.5" customHeight="1" x14ac:dyDescent="0.2">
      <c r="A208" s="4">
        <v>863</v>
      </c>
      <c r="B208" s="10" t="s">
        <v>1897</v>
      </c>
      <c r="C208" s="5" t="s">
        <v>1897</v>
      </c>
      <c r="D208" s="7" t="s">
        <v>1898</v>
      </c>
      <c r="E208" s="7" t="s">
        <v>1899</v>
      </c>
      <c r="F208" s="8" t="s">
        <v>3535</v>
      </c>
      <c r="G208" s="12" t="e">
        <f>VLOOKUP(B208,#REF!,5,0)</f>
        <v>#REF!</v>
      </c>
      <c r="H208" s="1" t="e">
        <f>VLOOKUP(B208,#REF!,5,0)</f>
        <v>#REF!</v>
      </c>
      <c r="I208" s="2" t="e">
        <f>VLOOKUP(C208,#REF!,5,0)</f>
        <v>#REF!</v>
      </c>
    </row>
    <row r="209" spans="1:9" ht="16.5" customHeight="1" x14ac:dyDescent="0.2">
      <c r="A209" s="4">
        <v>1167</v>
      </c>
      <c r="B209" s="10" t="s">
        <v>2442</v>
      </c>
      <c r="C209" s="5" t="s">
        <v>2442</v>
      </c>
      <c r="D209" s="7" t="s">
        <v>2443</v>
      </c>
      <c r="E209" s="7" t="s">
        <v>2437</v>
      </c>
      <c r="F209" s="8" t="s">
        <v>3602</v>
      </c>
      <c r="G209" s="12" t="e">
        <f>VLOOKUP(B209,#REF!,5,0)</f>
        <v>#REF!</v>
      </c>
      <c r="H209" s="1" t="e">
        <f>VLOOKUP(B209,#REF!,5,0)</f>
        <v>#REF!</v>
      </c>
      <c r="I209" s="2" t="e">
        <f>VLOOKUP(C209,#REF!,5,0)</f>
        <v>#REF!</v>
      </c>
    </row>
    <row r="210" spans="1:9" ht="16.5" customHeight="1" x14ac:dyDescent="0.2">
      <c r="A210" s="4">
        <v>1166</v>
      </c>
      <c r="B210" s="10" t="s">
        <v>2488</v>
      </c>
      <c r="C210" s="5" t="s">
        <v>2488</v>
      </c>
      <c r="D210" s="7" t="s">
        <v>2489</v>
      </c>
      <c r="E210" s="7" t="s">
        <v>2437</v>
      </c>
      <c r="F210" s="8" t="s">
        <v>3601</v>
      </c>
      <c r="G210" s="12" t="e">
        <f>VLOOKUP(B210,#REF!,5,0)</f>
        <v>#REF!</v>
      </c>
      <c r="H210" s="1" t="e">
        <f>VLOOKUP(B210,#REF!,5,0)</f>
        <v>#REF!</v>
      </c>
      <c r="I210" s="2" t="e">
        <f>VLOOKUP(C210,#REF!,5,0)</f>
        <v>#REF!</v>
      </c>
    </row>
    <row r="211" spans="1:9" ht="16.5" customHeight="1" x14ac:dyDescent="0.2">
      <c r="A211" s="4">
        <v>1165</v>
      </c>
      <c r="B211" s="10" t="s">
        <v>2465</v>
      </c>
      <c r="C211" s="5" t="s">
        <v>2465</v>
      </c>
      <c r="D211" s="7" t="s">
        <v>885</v>
      </c>
      <c r="E211" s="7" t="s">
        <v>2437</v>
      </c>
      <c r="F211" s="8" t="s">
        <v>3600</v>
      </c>
      <c r="G211" s="12" t="e">
        <f>VLOOKUP(B211,#REF!,5,0)</f>
        <v>#REF!</v>
      </c>
      <c r="H211" s="1" t="e">
        <f>VLOOKUP(B211,#REF!,5,0)</f>
        <v>#REF!</v>
      </c>
      <c r="I211" s="2" t="e">
        <f>VLOOKUP(C211,#REF!,5,0)</f>
        <v>#REF!</v>
      </c>
    </row>
    <row r="212" spans="1:9" ht="16.5" customHeight="1" x14ac:dyDescent="0.2">
      <c r="A212" s="4">
        <v>1164</v>
      </c>
      <c r="B212" s="10" t="s">
        <v>2444</v>
      </c>
      <c r="C212" s="5" t="s">
        <v>2444</v>
      </c>
      <c r="D212" s="7" t="s">
        <v>2445</v>
      </c>
      <c r="E212" s="7" t="s">
        <v>2437</v>
      </c>
      <c r="F212" s="8" t="s">
        <v>3599</v>
      </c>
      <c r="G212" s="12" t="e">
        <f>VLOOKUP(B212,#REF!,5,0)</f>
        <v>#REF!</v>
      </c>
      <c r="H212" s="1" t="e">
        <f>VLOOKUP(B212,#REF!,5,0)</f>
        <v>#REF!</v>
      </c>
      <c r="I212" s="2" t="e">
        <f>VLOOKUP(C212,#REF!,5,0)</f>
        <v>#REF!</v>
      </c>
    </row>
    <row r="213" spans="1:9" ht="16.5" customHeight="1" x14ac:dyDescent="0.2">
      <c r="A213" s="4">
        <v>1547</v>
      </c>
      <c r="B213" s="10" t="s">
        <v>3209</v>
      </c>
      <c r="C213" s="5" t="s">
        <v>3209</v>
      </c>
      <c r="D213" s="7" t="s">
        <v>3210</v>
      </c>
      <c r="E213" s="7" t="s">
        <v>3208</v>
      </c>
      <c r="F213" s="8" t="s">
        <v>3642</v>
      </c>
      <c r="G213" s="12" t="e">
        <f>VLOOKUP(B213,#REF!,5,0)</f>
        <v>#REF!</v>
      </c>
      <c r="H213" s="1" t="e">
        <f>VLOOKUP(B213,#REF!,5,0)</f>
        <v>#REF!</v>
      </c>
      <c r="I213" s="2" t="e">
        <f>VLOOKUP(C213,#REF!,5,0)</f>
        <v>#REF!</v>
      </c>
    </row>
    <row r="214" spans="1:9" ht="16.5" customHeight="1" x14ac:dyDescent="0.2">
      <c r="A214" s="4">
        <v>1163</v>
      </c>
      <c r="B214" s="10" t="s">
        <v>2452</v>
      </c>
      <c r="C214" s="5" t="s">
        <v>2452</v>
      </c>
      <c r="D214" s="7" t="s">
        <v>789</v>
      </c>
      <c r="E214" s="7" t="s">
        <v>2437</v>
      </c>
      <c r="F214" s="8" t="s">
        <v>3598</v>
      </c>
      <c r="G214" s="12" t="e">
        <f>VLOOKUP(B214,#REF!,5,0)</f>
        <v>#REF!</v>
      </c>
      <c r="H214" s="1" t="e">
        <f>VLOOKUP(B214,#REF!,5,0)</f>
        <v>#REF!</v>
      </c>
      <c r="I214" s="2" t="e">
        <f>VLOOKUP(C214,#REF!,5,0)</f>
        <v>#REF!</v>
      </c>
    </row>
    <row r="215" spans="1:9" ht="16.5" customHeight="1" x14ac:dyDescent="0.2">
      <c r="A215" s="4">
        <v>1162</v>
      </c>
      <c r="B215" s="10" t="s">
        <v>2468</v>
      </c>
      <c r="C215" s="5" t="s">
        <v>2468</v>
      </c>
      <c r="D215" s="7" t="s">
        <v>2469</v>
      </c>
      <c r="E215" s="7" t="s">
        <v>2437</v>
      </c>
      <c r="F215" s="8" t="s">
        <v>3597</v>
      </c>
      <c r="G215" s="12" t="e">
        <f>VLOOKUP(B215,#REF!,5,0)</f>
        <v>#REF!</v>
      </c>
      <c r="H215" s="1" t="e">
        <f>VLOOKUP(B215,#REF!,5,0)</f>
        <v>#REF!</v>
      </c>
      <c r="I215" s="2" t="e">
        <f>VLOOKUP(C215,#REF!,5,0)</f>
        <v>#REF!</v>
      </c>
    </row>
    <row r="216" spans="1:9" ht="16.5" customHeight="1" x14ac:dyDescent="0.2">
      <c r="A216" s="4">
        <v>622</v>
      </c>
      <c r="B216" s="10" t="s">
        <v>1436</v>
      </c>
      <c r="C216" s="5" t="s">
        <v>1436</v>
      </c>
      <c r="D216" s="7" t="s">
        <v>1437</v>
      </c>
      <c r="E216" s="7" t="s">
        <v>1435</v>
      </c>
      <c r="F216" s="8" t="s">
        <v>3468</v>
      </c>
      <c r="G216" s="12" t="e">
        <f>VLOOKUP(B216,#REF!,5,0)</f>
        <v>#REF!</v>
      </c>
      <c r="H216" s="1" t="e">
        <f>VLOOKUP(B216,#REF!,5,0)</f>
        <v>#REF!</v>
      </c>
      <c r="I216" s="2" t="e">
        <f>VLOOKUP(C216,#REF!,5,0)</f>
        <v>#REF!</v>
      </c>
    </row>
    <row r="217" spans="1:9" ht="16.5" customHeight="1" x14ac:dyDescent="0.2">
      <c r="A217" s="4">
        <v>1540</v>
      </c>
      <c r="B217" s="10" t="s">
        <v>3195</v>
      </c>
      <c r="C217" s="5" t="s">
        <v>3195</v>
      </c>
      <c r="D217" s="7" t="s">
        <v>3196</v>
      </c>
      <c r="E217" s="7" t="s">
        <v>3186</v>
      </c>
      <c r="F217" s="8" t="s">
        <v>3635</v>
      </c>
      <c r="G217" s="12" t="e">
        <f>VLOOKUP(B217,#REF!,5,0)</f>
        <v>#REF!</v>
      </c>
      <c r="H217" s="1" t="e">
        <f>VLOOKUP(B217,#REF!,5,0)</f>
        <v>#REF!</v>
      </c>
      <c r="I217" s="2" t="e">
        <f>VLOOKUP(C217,#REF!,5,0)</f>
        <v>#REF!</v>
      </c>
    </row>
    <row r="218" spans="1:9" ht="16.5" customHeight="1" x14ac:dyDescent="0.2">
      <c r="A218" s="4">
        <v>1539</v>
      </c>
      <c r="B218" s="10" t="s">
        <v>3185</v>
      </c>
      <c r="C218" s="5" t="s">
        <v>3185</v>
      </c>
      <c r="D218" s="7" t="s">
        <v>609</v>
      </c>
      <c r="E218" s="7" t="s">
        <v>3186</v>
      </c>
      <c r="F218" s="8" t="s">
        <v>3468</v>
      </c>
      <c r="G218" s="12" t="e">
        <f>VLOOKUP(B218,#REF!,5,0)</f>
        <v>#REF!</v>
      </c>
      <c r="H218" s="1" t="e">
        <f>VLOOKUP(B218,#REF!,5,0)</f>
        <v>#REF!</v>
      </c>
      <c r="I218" s="2" t="e">
        <f>VLOOKUP(C218,#REF!,5,0)</f>
        <v>#REF!</v>
      </c>
    </row>
    <row r="219" spans="1:9" ht="16.5" customHeight="1" x14ac:dyDescent="0.2">
      <c r="A219" s="4">
        <v>1161</v>
      </c>
      <c r="B219" s="10" t="s">
        <v>2459</v>
      </c>
      <c r="C219" s="5" t="s">
        <v>2459</v>
      </c>
      <c r="D219" s="7" t="s">
        <v>2460</v>
      </c>
      <c r="E219" s="7" t="s">
        <v>2437</v>
      </c>
      <c r="F219" s="8" t="s">
        <v>3596</v>
      </c>
      <c r="G219" s="12" t="e">
        <f>VLOOKUP(B219,#REF!,5,0)</f>
        <v>#REF!</v>
      </c>
      <c r="H219" s="1" t="e">
        <f>VLOOKUP(B219,#REF!,5,0)</f>
        <v>#REF!</v>
      </c>
      <c r="I219" s="2" t="e">
        <f>VLOOKUP(C219,#REF!,5,0)</f>
        <v>#REF!</v>
      </c>
    </row>
    <row r="220" spans="1:9" ht="16.5" customHeight="1" x14ac:dyDescent="0.2">
      <c r="A220" s="4">
        <v>1160</v>
      </c>
      <c r="B220" s="10" t="s">
        <v>2436</v>
      </c>
      <c r="C220" s="5" t="s">
        <v>2436</v>
      </c>
      <c r="D220" s="7" t="s">
        <v>855</v>
      </c>
      <c r="E220" s="7" t="s">
        <v>2437</v>
      </c>
      <c r="F220" s="8" t="s">
        <v>3595</v>
      </c>
      <c r="G220" s="12" t="e">
        <f>VLOOKUP(B220,#REF!,5,0)</f>
        <v>#REF!</v>
      </c>
      <c r="H220" s="1" t="e">
        <f>VLOOKUP(B220,#REF!,5,0)</f>
        <v>#REF!</v>
      </c>
      <c r="I220" s="2" t="e">
        <f>VLOOKUP(C220,#REF!,5,0)</f>
        <v>#REF!</v>
      </c>
    </row>
    <row r="221" spans="1:9" ht="16.5" customHeight="1" x14ac:dyDescent="0.2">
      <c r="A221" s="4">
        <v>1159</v>
      </c>
      <c r="B221" s="10" t="s">
        <v>2446</v>
      </c>
      <c r="C221" s="5" t="s">
        <v>2446</v>
      </c>
      <c r="D221" s="7" t="s">
        <v>2447</v>
      </c>
      <c r="E221" s="7" t="s">
        <v>2437</v>
      </c>
      <c r="F221" s="8" t="s">
        <v>3594</v>
      </c>
      <c r="G221" s="12" t="e">
        <f>VLOOKUP(B221,#REF!,5,0)</f>
        <v>#REF!</v>
      </c>
      <c r="H221" s="1" t="e">
        <f>VLOOKUP(B221,#REF!,5,0)</f>
        <v>#REF!</v>
      </c>
      <c r="I221" s="2" t="e">
        <f>VLOOKUP(C221,#REF!,5,0)</f>
        <v>#REF!</v>
      </c>
    </row>
    <row r="222" spans="1:9" ht="16.5" customHeight="1" x14ac:dyDescent="0.2">
      <c r="A222" s="4">
        <v>1158</v>
      </c>
      <c r="B222" s="10" t="s">
        <v>2480</v>
      </c>
      <c r="C222" s="5" t="s">
        <v>2480</v>
      </c>
      <c r="D222" s="7" t="s">
        <v>1703</v>
      </c>
      <c r="E222" s="7" t="s">
        <v>2437</v>
      </c>
      <c r="F222" s="8" t="s">
        <v>3593</v>
      </c>
      <c r="G222" s="12" t="e">
        <f>VLOOKUP(B222,#REF!,5,0)</f>
        <v>#REF!</v>
      </c>
      <c r="H222" s="1" t="e">
        <f>VLOOKUP(B222,#REF!,5,0)</f>
        <v>#REF!</v>
      </c>
      <c r="I222" s="2" t="e">
        <f>VLOOKUP(C222,#REF!,5,0)</f>
        <v>#REF!</v>
      </c>
    </row>
    <row r="223" spans="1:9" ht="16.5" customHeight="1" x14ac:dyDescent="0.2">
      <c r="A223" s="4">
        <v>1546</v>
      </c>
      <c r="B223" s="10" t="s">
        <v>3206</v>
      </c>
      <c r="C223" s="5" t="s">
        <v>3206</v>
      </c>
      <c r="D223" s="7" t="s">
        <v>3207</v>
      </c>
      <c r="E223" s="7" t="s">
        <v>3208</v>
      </c>
      <c r="F223" s="8" t="s">
        <v>3641</v>
      </c>
      <c r="G223" s="12" t="e">
        <f>VLOOKUP(B223,#REF!,5,0)</f>
        <v>#REF!</v>
      </c>
      <c r="H223" s="1" t="e">
        <f>VLOOKUP(B223,#REF!,5,0)</f>
        <v>#REF!</v>
      </c>
      <c r="I223" s="2" t="e">
        <f>VLOOKUP(C223,#REF!,5,0)</f>
        <v>#REF!</v>
      </c>
    </row>
    <row r="224" spans="1:9" ht="16.5" customHeight="1" x14ac:dyDescent="0.2">
      <c r="A224" s="4">
        <v>1157</v>
      </c>
      <c r="B224" s="10" t="s">
        <v>2448</v>
      </c>
      <c r="C224" s="5" t="s">
        <v>2448</v>
      </c>
      <c r="D224" s="7" t="s">
        <v>2449</v>
      </c>
      <c r="E224" s="7" t="s">
        <v>2437</v>
      </c>
      <c r="F224" s="8" t="s">
        <v>3592</v>
      </c>
      <c r="G224" s="12" t="e">
        <f>VLOOKUP(B224,#REF!,5,0)</f>
        <v>#REF!</v>
      </c>
      <c r="H224" s="1" t="e">
        <f>VLOOKUP(B224,#REF!,5,0)</f>
        <v>#REF!</v>
      </c>
      <c r="I224" s="2" t="e">
        <f>VLOOKUP(C224,#REF!,5,0)</f>
        <v>#REF!</v>
      </c>
    </row>
    <row r="225" spans="1:9" ht="16.5" customHeight="1" x14ac:dyDescent="0.2">
      <c r="A225" s="4">
        <v>1156</v>
      </c>
      <c r="B225" s="10" t="s">
        <v>2476</v>
      </c>
      <c r="C225" s="5" t="s">
        <v>2476</v>
      </c>
      <c r="D225" s="7" t="s">
        <v>2477</v>
      </c>
      <c r="E225" s="7" t="s">
        <v>2437</v>
      </c>
      <c r="F225" s="8" t="s">
        <v>3591</v>
      </c>
      <c r="G225" s="12" t="e">
        <f>VLOOKUP(B225,#REF!,5,0)</f>
        <v>#REF!</v>
      </c>
      <c r="H225" s="1" t="e">
        <f>VLOOKUP(B225,#REF!,5,0)</f>
        <v>#REF!</v>
      </c>
      <c r="I225" s="2" t="e">
        <f>VLOOKUP(C225,#REF!,5,0)</f>
        <v>#REF!</v>
      </c>
    </row>
    <row r="226" spans="1:9" ht="16.5" customHeight="1" x14ac:dyDescent="0.2">
      <c r="A226" s="4">
        <v>1155</v>
      </c>
      <c r="B226" s="10" t="s">
        <v>2440</v>
      </c>
      <c r="C226" s="5" t="s">
        <v>2440</v>
      </c>
      <c r="D226" s="7" t="s">
        <v>2441</v>
      </c>
      <c r="E226" s="7" t="s">
        <v>2437</v>
      </c>
      <c r="F226" s="8" t="s">
        <v>3590</v>
      </c>
      <c r="G226" s="12" t="e">
        <f>VLOOKUP(B226,#REF!,5,0)</f>
        <v>#REF!</v>
      </c>
      <c r="H226" s="1" t="e">
        <f>VLOOKUP(B226,#REF!,5,0)</f>
        <v>#REF!</v>
      </c>
      <c r="I226" s="2" t="e">
        <f>VLOOKUP(C226,#REF!,5,0)</f>
        <v>#REF!</v>
      </c>
    </row>
    <row r="227" spans="1:9" ht="16.5" customHeight="1" x14ac:dyDescent="0.2">
      <c r="A227" s="4">
        <v>1154</v>
      </c>
      <c r="B227" s="10" t="s">
        <v>2461</v>
      </c>
      <c r="C227" s="5" t="s">
        <v>2461</v>
      </c>
      <c r="D227" s="7" t="s">
        <v>2462</v>
      </c>
      <c r="E227" s="7" t="s">
        <v>2437</v>
      </c>
      <c r="F227" s="8" t="s">
        <v>3589</v>
      </c>
      <c r="G227" s="12" t="e">
        <f>VLOOKUP(B227,#REF!,5,0)</f>
        <v>#REF!</v>
      </c>
      <c r="H227" s="1" t="e">
        <f>VLOOKUP(B227,#REF!,5,0)</f>
        <v>#REF!</v>
      </c>
      <c r="I227" s="2" t="e">
        <f>VLOOKUP(C227,#REF!,5,0)</f>
        <v>#REF!</v>
      </c>
    </row>
    <row r="228" spans="1:9" ht="16.5" customHeight="1" x14ac:dyDescent="0.2">
      <c r="A228" s="4">
        <v>1153</v>
      </c>
      <c r="B228" s="10" t="s">
        <v>2455</v>
      </c>
      <c r="C228" s="5" t="s">
        <v>2455</v>
      </c>
      <c r="D228" s="7" t="s">
        <v>2456</v>
      </c>
      <c r="E228" s="7" t="s">
        <v>2437</v>
      </c>
      <c r="F228" s="8" t="s">
        <v>3588</v>
      </c>
      <c r="G228" s="12" t="e">
        <f>VLOOKUP(B228,#REF!,5,0)</f>
        <v>#REF!</v>
      </c>
      <c r="H228" s="1" t="e">
        <f>VLOOKUP(B228,#REF!,5,0)</f>
        <v>#REF!</v>
      </c>
      <c r="I228" s="2" t="e">
        <f>VLOOKUP(C228,#REF!,5,0)</f>
        <v>#REF!</v>
      </c>
    </row>
    <row r="229" spans="1:9" ht="16.5" customHeight="1" x14ac:dyDescent="0.2">
      <c r="A229" s="4">
        <v>1152</v>
      </c>
      <c r="B229" s="10" t="s">
        <v>2466</v>
      </c>
      <c r="C229" s="5" t="s">
        <v>2466</v>
      </c>
      <c r="D229" s="7" t="s">
        <v>1810</v>
      </c>
      <c r="E229" s="7" t="s">
        <v>2437</v>
      </c>
      <c r="F229" s="8" t="s">
        <v>3587</v>
      </c>
      <c r="G229" s="12" t="e">
        <f>VLOOKUP(B229,#REF!,5,0)</f>
        <v>#REF!</v>
      </c>
      <c r="H229" s="1" t="e">
        <f>VLOOKUP(B229,#REF!,5,0)</f>
        <v>#REF!</v>
      </c>
      <c r="I229" s="2" t="e">
        <f>VLOOKUP(C229,#REF!,5,0)</f>
        <v>#REF!</v>
      </c>
    </row>
    <row r="230" spans="1:9" ht="16.5" customHeight="1" x14ac:dyDescent="0.2">
      <c r="A230" s="4">
        <v>1151</v>
      </c>
      <c r="B230" s="10" t="s">
        <v>2470</v>
      </c>
      <c r="C230" s="5" t="s">
        <v>2470</v>
      </c>
      <c r="D230" s="7" t="s">
        <v>2471</v>
      </c>
      <c r="E230" s="7" t="s">
        <v>2437</v>
      </c>
      <c r="F230" s="8" t="s">
        <v>3586</v>
      </c>
      <c r="G230" s="12" t="e">
        <f>VLOOKUP(B230,#REF!,5,0)</f>
        <v>#REF!</v>
      </c>
      <c r="H230" s="1" t="e">
        <f>VLOOKUP(B230,#REF!,5,0)</f>
        <v>#REF!</v>
      </c>
      <c r="I230" s="2" t="e">
        <f>VLOOKUP(C230,#REF!,5,0)</f>
        <v>#REF!</v>
      </c>
    </row>
    <row r="231" spans="1:9" ht="16.5" customHeight="1" x14ac:dyDescent="0.2">
      <c r="A231" s="4">
        <v>1150</v>
      </c>
      <c r="B231" s="10" t="s">
        <v>2485</v>
      </c>
      <c r="C231" s="5" t="s">
        <v>2485</v>
      </c>
      <c r="D231" s="7" t="s">
        <v>2486</v>
      </c>
      <c r="E231" s="7" t="s">
        <v>2437</v>
      </c>
      <c r="F231" s="8" t="s">
        <v>3585</v>
      </c>
      <c r="G231" s="12" t="e">
        <f>VLOOKUP(B231,#REF!,5,0)</f>
        <v>#REF!</v>
      </c>
      <c r="H231" s="1" t="e">
        <f>VLOOKUP(B231,#REF!,5,0)</f>
        <v>#REF!</v>
      </c>
      <c r="I231" s="2" t="e">
        <f>VLOOKUP(C231,#REF!,5,0)</f>
        <v>#REF!</v>
      </c>
    </row>
    <row r="232" spans="1:9" ht="16.5" customHeight="1" x14ac:dyDescent="0.2">
      <c r="A232" s="4">
        <v>1149</v>
      </c>
      <c r="B232" s="10" t="s">
        <v>2463</v>
      </c>
      <c r="C232" s="5" t="s">
        <v>2463</v>
      </c>
      <c r="D232" s="7" t="s">
        <v>2464</v>
      </c>
      <c r="E232" s="7" t="s">
        <v>2437</v>
      </c>
      <c r="F232" s="8" t="s">
        <v>3584</v>
      </c>
      <c r="G232" s="12" t="e">
        <f>VLOOKUP(B232,#REF!,5,0)</f>
        <v>#REF!</v>
      </c>
      <c r="H232" s="1" t="e">
        <f>VLOOKUP(B232,#REF!,5,0)</f>
        <v>#REF!</v>
      </c>
      <c r="I232" s="2" t="e">
        <f>VLOOKUP(C232,#REF!,5,0)</f>
        <v>#REF!</v>
      </c>
    </row>
    <row r="233" spans="1:9" ht="16.5" customHeight="1" x14ac:dyDescent="0.2">
      <c r="A233" s="4">
        <v>1148</v>
      </c>
      <c r="B233" s="10" t="s">
        <v>2453</v>
      </c>
      <c r="C233" s="5" t="s">
        <v>2453</v>
      </c>
      <c r="D233" s="7" t="s">
        <v>2454</v>
      </c>
      <c r="E233" s="7" t="s">
        <v>2437</v>
      </c>
      <c r="F233" s="8" t="s">
        <v>3583</v>
      </c>
      <c r="G233" s="12" t="e">
        <f>VLOOKUP(B233,#REF!,5,0)</f>
        <v>#REF!</v>
      </c>
      <c r="H233" s="1" t="e">
        <f>VLOOKUP(B233,#REF!,5,0)</f>
        <v>#REF!</v>
      </c>
      <c r="I233" s="2" t="e">
        <f>VLOOKUP(C233,#REF!,5,0)</f>
        <v>#REF!</v>
      </c>
    </row>
    <row r="234" spans="1:9" ht="16.5" customHeight="1" x14ac:dyDescent="0.2">
      <c r="A234" s="4">
        <v>1147</v>
      </c>
      <c r="B234" s="10" t="s">
        <v>2467</v>
      </c>
      <c r="C234" s="5" t="s">
        <v>2467</v>
      </c>
      <c r="D234" s="7" t="s">
        <v>891</v>
      </c>
      <c r="E234" s="7" t="s">
        <v>2437</v>
      </c>
      <c r="F234" s="8" t="s">
        <v>3582</v>
      </c>
      <c r="G234" s="12" t="e">
        <f>VLOOKUP(B234,#REF!,5,0)</f>
        <v>#REF!</v>
      </c>
      <c r="H234" s="1" t="e">
        <f>VLOOKUP(B234,#REF!,5,0)</f>
        <v>#REF!</v>
      </c>
      <c r="I234" s="2" t="e">
        <f>VLOOKUP(C234,#REF!,5,0)</f>
        <v>#REF!</v>
      </c>
    </row>
    <row r="235" spans="1:9" ht="16.5" customHeight="1" x14ac:dyDescent="0.2">
      <c r="A235" s="4">
        <v>1146</v>
      </c>
      <c r="B235" s="10" t="s">
        <v>2450</v>
      </c>
      <c r="C235" s="5" t="s">
        <v>2450</v>
      </c>
      <c r="D235" s="7" t="s">
        <v>2451</v>
      </c>
      <c r="E235" s="7" t="s">
        <v>2437</v>
      </c>
      <c r="F235" s="8" t="s">
        <v>3581</v>
      </c>
      <c r="G235" s="12" t="e">
        <f>VLOOKUP(B235,#REF!,5,0)</f>
        <v>#REF!</v>
      </c>
      <c r="H235" s="1" t="e">
        <f>VLOOKUP(B235,#REF!,5,0)</f>
        <v>#REF!</v>
      </c>
      <c r="I235" s="2" t="e">
        <f>VLOOKUP(C235,#REF!,5,0)</f>
        <v>#REF!</v>
      </c>
    </row>
    <row r="236" spans="1:9" ht="16.5" customHeight="1" x14ac:dyDescent="0.2">
      <c r="A236" s="4">
        <v>1145</v>
      </c>
      <c r="B236" s="10" t="s">
        <v>2457</v>
      </c>
      <c r="C236" s="5" t="s">
        <v>2457</v>
      </c>
      <c r="D236" s="7" t="s">
        <v>2458</v>
      </c>
      <c r="E236" s="7" t="s">
        <v>2437</v>
      </c>
      <c r="F236" s="8" t="s">
        <v>3580</v>
      </c>
      <c r="G236" s="12" t="e">
        <f>VLOOKUP(B236,#REF!,5,0)</f>
        <v>#REF!</v>
      </c>
      <c r="H236" s="1" t="e">
        <f>VLOOKUP(B236,#REF!,5,0)</f>
        <v>#REF!</v>
      </c>
      <c r="I236" s="2" t="e">
        <f>VLOOKUP(C236,#REF!,5,0)</f>
        <v>#REF!</v>
      </c>
    </row>
    <row r="237" spans="1:9" ht="16.5" customHeight="1" x14ac:dyDescent="0.2">
      <c r="A237" s="4">
        <v>1144</v>
      </c>
      <c r="B237" s="10" t="s">
        <v>2481</v>
      </c>
      <c r="C237" s="5" t="s">
        <v>2481</v>
      </c>
      <c r="D237" s="7" t="s">
        <v>2482</v>
      </c>
      <c r="E237" s="7" t="s">
        <v>2437</v>
      </c>
      <c r="F237" s="8" t="s">
        <v>3579</v>
      </c>
      <c r="G237" s="12" t="e">
        <f>VLOOKUP(B237,#REF!,5,0)</f>
        <v>#REF!</v>
      </c>
      <c r="H237" s="1" t="e">
        <f>VLOOKUP(B237,#REF!,5,0)</f>
        <v>#REF!</v>
      </c>
      <c r="I237" s="2" t="e">
        <f>VLOOKUP(C237,#REF!,5,0)</f>
        <v>#REF!</v>
      </c>
    </row>
    <row r="238" spans="1:9" ht="16.5" customHeight="1" x14ac:dyDescent="0.2">
      <c r="A238" s="4">
        <v>1143</v>
      </c>
      <c r="B238" s="10" t="s">
        <v>2474</v>
      </c>
      <c r="C238" s="5" t="s">
        <v>2474</v>
      </c>
      <c r="D238" s="7" t="s">
        <v>2475</v>
      </c>
      <c r="E238" s="7" t="s">
        <v>2437</v>
      </c>
      <c r="F238" s="8" t="s">
        <v>3523</v>
      </c>
      <c r="G238" s="12" t="e">
        <f>VLOOKUP(B238,#REF!,5,0)</f>
        <v>#REF!</v>
      </c>
      <c r="H238" s="1" t="e">
        <f>VLOOKUP(B238,#REF!,5,0)</f>
        <v>#REF!</v>
      </c>
      <c r="I238" s="2" t="e">
        <f>VLOOKUP(C238,#REF!,5,0)</f>
        <v>#REF!</v>
      </c>
    </row>
    <row r="239" spans="1:9" ht="16.5" customHeight="1" x14ac:dyDescent="0.2">
      <c r="A239" s="4">
        <v>1142</v>
      </c>
      <c r="B239" s="10" t="s">
        <v>2472</v>
      </c>
      <c r="C239" s="5" t="s">
        <v>2472</v>
      </c>
      <c r="D239" s="7" t="s">
        <v>2473</v>
      </c>
      <c r="E239" s="7" t="s">
        <v>2437</v>
      </c>
      <c r="F239" s="8" t="s">
        <v>3578</v>
      </c>
      <c r="G239" s="12" t="e">
        <f>VLOOKUP(B239,#REF!,5,0)</f>
        <v>#REF!</v>
      </c>
      <c r="H239" s="1" t="e">
        <f>VLOOKUP(B239,#REF!,5,0)</f>
        <v>#REF!</v>
      </c>
      <c r="I239" s="2" t="e">
        <f>VLOOKUP(C239,#REF!,5,0)</f>
        <v>#REF!</v>
      </c>
    </row>
    <row r="240" spans="1:9" ht="16.5" customHeight="1" x14ac:dyDescent="0.2">
      <c r="A240" s="4">
        <v>1141</v>
      </c>
      <c r="B240" s="10" t="s">
        <v>2490</v>
      </c>
      <c r="C240" s="5" t="s">
        <v>2490</v>
      </c>
      <c r="D240" s="7" t="s">
        <v>2255</v>
      </c>
      <c r="E240" s="7" t="s">
        <v>2437</v>
      </c>
      <c r="F240" s="8" t="s">
        <v>3577</v>
      </c>
      <c r="G240" s="12" t="e">
        <f>VLOOKUP(B240,#REF!,5,0)</f>
        <v>#REF!</v>
      </c>
      <c r="H240" s="1" t="e">
        <f>VLOOKUP(B240,#REF!,5,0)</f>
        <v>#REF!</v>
      </c>
      <c r="I240" s="2" t="e">
        <f>VLOOKUP(C240,#REF!,5,0)</f>
        <v>#REF!</v>
      </c>
    </row>
    <row r="241" spans="1:9" ht="16.5" customHeight="1" x14ac:dyDescent="0.2">
      <c r="A241" s="4">
        <v>1140</v>
      </c>
      <c r="B241" s="10" t="s">
        <v>2438</v>
      </c>
      <c r="C241" s="5" t="s">
        <v>2438</v>
      </c>
      <c r="D241" s="7" t="s">
        <v>2439</v>
      </c>
      <c r="E241" s="7" t="s">
        <v>2437</v>
      </c>
      <c r="F241" s="8" t="s">
        <v>3576</v>
      </c>
      <c r="G241" s="12" t="e">
        <f>VLOOKUP(B241,#REF!,5,0)</f>
        <v>#REF!</v>
      </c>
      <c r="H241" s="1" t="e">
        <f>VLOOKUP(B241,#REF!,5,0)</f>
        <v>#REF!</v>
      </c>
      <c r="I241" s="2" t="e">
        <f>VLOOKUP(C241,#REF!,5,0)</f>
        <v>#REF!</v>
      </c>
    </row>
    <row r="242" spans="1:9" ht="16.5" customHeight="1" x14ac:dyDescent="0.2">
      <c r="A242" s="4">
        <v>1139</v>
      </c>
      <c r="B242" s="10" t="s">
        <v>2487</v>
      </c>
      <c r="C242" s="5" t="s">
        <v>2487</v>
      </c>
      <c r="D242" s="7" t="s">
        <v>2423</v>
      </c>
      <c r="E242" s="7" t="s">
        <v>2437</v>
      </c>
      <c r="F242" s="8" t="s">
        <v>3575</v>
      </c>
      <c r="G242" s="12" t="e">
        <f>VLOOKUP(B242,#REF!,5,0)</f>
        <v>#REF!</v>
      </c>
      <c r="H242" s="1" t="e">
        <f>VLOOKUP(B242,#REF!,5,0)</f>
        <v>#REF!</v>
      </c>
      <c r="I242" s="2" t="e">
        <f>VLOOKUP(C242,#REF!,5,0)</f>
        <v>#REF!</v>
      </c>
    </row>
    <row r="243" spans="1:9" ht="16.5" customHeight="1" x14ac:dyDescent="0.2">
      <c r="A243" s="4">
        <v>1538</v>
      </c>
      <c r="B243" s="10" t="s">
        <v>3200</v>
      </c>
      <c r="C243" s="5" t="s">
        <v>3200</v>
      </c>
      <c r="D243" s="7" t="s">
        <v>3201</v>
      </c>
      <c r="E243" s="7" t="s">
        <v>3186</v>
      </c>
      <c r="F243" s="8" t="s">
        <v>3634</v>
      </c>
      <c r="G243" s="12" t="e">
        <f>VLOOKUP(B243,#REF!,5,0)</f>
        <v>#REF!</v>
      </c>
      <c r="H243" s="1" t="e">
        <f>VLOOKUP(B243,#REF!,5,0)</f>
        <v>#REF!</v>
      </c>
      <c r="I243" s="2" t="e">
        <f>VLOOKUP(C243,#REF!,5,0)</f>
        <v>#REF!</v>
      </c>
    </row>
    <row r="244" spans="1:9" ht="16.5" customHeight="1" x14ac:dyDescent="0.2">
      <c r="A244" s="4">
        <v>1537</v>
      </c>
      <c r="B244" s="10" t="s">
        <v>3197</v>
      </c>
      <c r="C244" s="5" t="s">
        <v>3197</v>
      </c>
      <c r="D244" s="7" t="s">
        <v>3198</v>
      </c>
      <c r="E244" s="7" t="s">
        <v>3186</v>
      </c>
      <c r="F244" s="8" t="s">
        <v>3633</v>
      </c>
      <c r="G244" s="12" t="e">
        <f>VLOOKUP(B244,#REF!,5,0)</f>
        <v>#REF!</v>
      </c>
      <c r="H244" s="1" t="e">
        <f>VLOOKUP(B244,#REF!,5,0)</f>
        <v>#REF!</v>
      </c>
      <c r="I244" s="2" t="e">
        <f>VLOOKUP(C244,#REF!,5,0)</f>
        <v>#REF!</v>
      </c>
    </row>
    <row r="245" spans="1:9" ht="16.5" customHeight="1" x14ac:dyDescent="0.2">
      <c r="A245" s="4">
        <v>1536</v>
      </c>
      <c r="B245" s="10" t="s">
        <v>3193</v>
      </c>
      <c r="C245" s="5" t="s">
        <v>3193</v>
      </c>
      <c r="D245" s="7" t="s">
        <v>3194</v>
      </c>
      <c r="E245" s="7" t="s">
        <v>3186</v>
      </c>
      <c r="F245" s="8" t="s">
        <v>3632</v>
      </c>
      <c r="G245" s="12" t="e">
        <f>VLOOKUP(B245,#REF!,5,0)</f>
        <v>#REF!</v>
      </c>
      <c r="H245" s="1" t="e">
        <f>VLOOKUP(B245,#REF!,5,0)</f>
        <v>#REF!</v>
      </c>
      <c r="I245" s="2" t="e">
        <f>VLOOKUP(C245,#REF!,5,0)</f>
        <v>#REF!</v>
      </c>
    </row>
    <row r="246" spans="1:9" ht="16.5" customHeight="1" x14ac:dyDescent="0.2">
      <c r="A246" s="4">
        <v>1535</v>
      </c>
      <c r="B246" s="10" t="s">
        <v>3202</v>
      </c>
      <c r="C246" s="5" t="s">
        <v>3202</v>
      </c>
      <c r="D246" s="7" t="s">
        <v>3203</v>
      </c>
      <c r="E246" s="7" t="s">
        <v>3186</v>
      </c>
      <c r="F246" s="8" t="s">
        <v>3631</v>
      </c>
      <c r="G246" s="12" t="e">
        <f>VLOOKUP(B246,#REF!,5,0)</f>
        <v>#REF!</v>
      </c>
      <c r="H246" s="1" t="e">
        <f>VLOOKUP(B246,#REF!,5,0)</f>
        <v>#REF!</v>
      </c>
      <c r="I246" s="2" t="e">
        <f>VLOOKUP(C246,#REF!,5,0)</f>
        <v>#REF!</v>
      </c>
    </row>
    <row r="247" spans="1:9" ht="16.5" customHeight="1" x14ac:dyDescent="0.2">
      <c r="A247" s="4">
        <v>621</v>
      </c>
      <c r="B247" s="10" t="s">
        <v>1433</v>
      </c>
      <c r="C247" s="5" t="s">
        <v>1433</v>
      </c>
      <c r="D247" s="7" t="s">
        <v>1434</v>
      </c>
      <c r="E247" s="7" t="s">
        <v>1435</v>
      </c>
      <c r="F247" s="8" t="s">
        <v>3467</v>
      </c>
      <c r="G247" s="12" t="e">
        <f>VLOOKUP(B247,#REF!,5,0)</f>
        <v>#REF!</v>
      </c>
      <c r="H247" s="1" t="e">
        <f>VLOOKUP(B247,#REF!,5,0)</f>
        <v>#REF!</v>
      </c>
      <c r="I247" s="2" t="e">
        <f>VLOOKUP(C247,#REF!,5,0)</f>
        <v>#REF!</v>
      </c>
    </row>
    <row r="248" spans="1:9" ht="16.5" customHeight="1" x14ac:dyDescent="0.2">
      <c r="A248" s="4">
        <v>862</v>
      </c>
      <c r="B248" s="10" t="s">
        <v>1894</v>
      </c>
      <c r="C248" s="5" t="s">
        <v>1894</v>
      </c>
      <c r="D248" s="7" t="s">
        <v>1895</v>
      </c>
      <c r="E248" s="7" t="s">
        <v>1896</v>
      </c>
      <c r="F248" s="8" t="s">
        <v>3534</v>
      </c>
      <c r="G248" s="12" t="e">
        <f>VLOOKUP(B248,#REF!,5,0)</f>
        <v>#REF!</v>
      </c>
      <c r="H248" s="1" t="e">
        <f>VLOOKUP(B248,#REF!,5,0)</f>
        <v>#REF!</v>
      </c>
      <c r="I248" s="2" t="e">
        <f>VLOOKUP(C248,#REF!,5,0)</f>
        <v>#REF!</v>
      </c>
    </row>
    <row r="249" spans="1:9" ht="16.5" customHeight="1" x14ac:dyDescent="0.2">
      <c r="A249" s="4">
        <v>406</v>
      </c>
      <c r="B249" s="10" t="s">
        <v>933</v>
      </c>
      <c r="C249" s="5" t="s">
        <v>933</v>
      </c>
      <c r="D249" s="7" t="s">
        <v>934</v>
      </c>
      <c r="E249" s="7" t="s">
        <v>935</v>
      </c>
      <c r="F249" s="8" t="s">
        <v>3339</v>
      </c>
      <c r="G249" s="1" t="e">
        <f>VLOOKUP(B249,#REF!,5,0)</f>
        <v>#REF!</v>
      </c>
      <c r="H249" s="1" t="e">
        <f>VLOOKUP(B249,#REF!,5,0)</f>
        <v>#REF!</v>
      </c>
      <c r="I249" s="2" t="e">
        <f>VLOOKUP(C249,#REF!,5,0)</f>
        <v>#REF!</v>
      </c>
    </row>
    <row r="250" spans="1:9" ht="16.5" customHeight="1" x14ac:dyDescent="0.2">
      <c r="A250" s="4">
        <v>449</v>
      </c>
      <c r="B250" s="10" t="s">
        <v>1015</v>
      </c>
      <c r="C250" s="5" t="s">
        <v>1015</v>
      </c>
      <c r="D250" s="7" t="s">
        <v>1016</v>
      </c>
      <c r="E250" s="7" t="s">
        <v>1017</v>
      </c>
      <c r="F250" s="8" t="s">
        <v>3392</v>
      </c>
      <c r="G250" s="1" t="e">
        <f>VLOOKUP(B250,#REF!,5,0)</f>
        <v>#REF!</v>
      </c>
      <c r="H250" s="1" t="e">
        <f>VLOOKUP(B250,#REF!,5,0)</f>
        <v>#REF!</v>
      </c>
      <c r="I250" s="2" t="e">
        <f>VLOOKUP(C250,#REF!,5,0)</f>
        <v>#REF!</v>
      </c>
    </row>
    <row r="251" spans="1:9" ht="16.5" customHeight="1" x14ac:dyDescent="0.2">
      <c r="A251" s="4">
        <v>492</v>
      </c>
      <c r="B251" s="10" t="s">
        <v>1099</v>
      </c>
      <c r="C251" s="5" t="s">
        <v>1099</v>
      </c>
      <c r="D251" s="7" t="s">
        <v>1100</v>
      </c>
      <c r="E251" s="7" t="s">
        <v>1101</v>
      </c>
      <c r="F251" s="8" t="s">
        <v>3314</v>
      </c>
      <c r="G251" s="1" t="e">
        <f>VLOOKUP(B251,#REF!,5,0)</f>
        <v>#REF!</v>
      </c>
      <c r="H251" s="1" t="e">
        <f>VLOOKUP(B251,#REF!,5,0)</f>
        <v>#REF!</v>
      </c>
      <c r="I251" s="2" t="e">
        <f>VLOOKUP(C251,#REF!,5,0)</f>
        <v>#REF!</v>
      </c>
    </row>
    <row r="252" spans="1:9" ht="16.5" customHeight="1" x14ac:dyDescent="0.2">
      <c r="A252" s="4">
        <v>534</v>
      </c>
      <c r="B252" s="10" t="s">
        <v>1183</v>
      </c>
      <c r="C252" s="5" t="s">
        <v>1183</v>
      </c>
      <c r="D252" s="7" t="s">
        <v>1184</v>
      </c>
      <c r="E252" s="7" t="s">
        <v>1185</v>
      </c>
      <c r="F252" s="8" t="s">
        <v>3269</v>
      </c>
      <c r="G252" s="1" t="e">
        <f>VLOOKUP(B252,#REF!,5,0)</f>
        <v>#REF!</v>
      </c>
      <c r="H252" s="1" t="e">
        <f>VLOOKUP(B252,#REF!,5,0)</f>
        <v>#REF!</v>
      </c>
      <c r="I252" s="2" t="e">
        <f>VLOOKUP(C252,#REF!,5,0)</f>
        <v>#REF!</v>
      </c>
    </row>
    <row r="253" spans="1:9" ht="16.5" customHeight="1" x14ac:dyDescent="0.2">
      <c r="A253" s="4">
        <v>578</v>
      </c>
      <c r="B253" s="10" t="s">
        <v>1265</v>
      </c>
      <c r="C253" s="5" t="s">
        <v>1265</v>
      </c>
      <c r="D253" s="7" t="s">
        <v>1266</v>
      </c>
      <c r="E253" s="7" t="s">
        <v>1267</v>
      </c>
      <c r="F253" s="8" t="s">
        <v>3450</v>
      </c>
      <c r="G253" s="1" t="e">
        <f>VLOOKUP(B253,#REF!,5,0)</f>
        <v>#REF!</v>
      </c>
      <c r="H253" s="1" t="e">
        <f>VLOOKUP(B253,#REF!,5,0)</f>
        <v>#REF!</v>
      </c>
      <c r="I253" s="2" t="e">
        <f>VLOOKUP(C253,#REF!,5,0)</f>
        <v>#REF!</v>
      </c>
    </row>
    <row r="254" spans="1:9" ht="16.5" customHeight="1" x14ac:dyDescent="0.2">
      <c r="A254" s="4">
        <v>620</v>
      </c>
      <c r="B254" s="10" t="s">
        <v>1353</v>
      </c>
      <c r="C254" s="5" t="s">
        <v>1353</v>
      </c>
      <c r="D254" s="7" t="s">
        <v>1354</v>
      </c>
      <c r="E254" s="7" t="s">
        <v>1355</v>
      </c>
      <c r="F254" s="8" t="s">
        <v>3402</v>
      </c>
      <c r="G254" s="1" t="e">
        <f>VLOOKUP(B254,#REF!,5,0)</f>
        <v>#REF!</v>
      </c>
      <c r="H254" s="1" t="e">
        <f>VLOOKUP(B254,#REF!,5,0)</f>
        <v>#REF!</v>
      </c>
      <c r="I254" s="2" t="e">
        <f>VLOOKUP(C254,#REF!,5,0)</f>
        <v>#REF!</v>
      </c>
    </row>
    <row r="255" spans="1:9" ht="16.5" customHeight="1" x14ac:dyDescent="0.2">
      <c r="A255" s="4">
        <v>405</v>
      </c>
      <c r="B255" s="10" t="s">
        <v>936</v>
      </c>
      <c r="C255" s="5" t="s">
        <v>936</v>
      </c>
      <c r="D255" s="7" t="s">
        <v>937</v>
      </c>
      <c r="E255" s="7" t="s">
        <v>935</v>
      </c>
      <c r="F255" s="8" t="s">
        <v>3336</v>
      </c>
      <c r="G255" s="1" t="e">
        <f>VLOOKUP(B255,#REF!,5,0)</f>
        <v>#REF!</v>
      </c>
      <c r="H255" s="1" t="e">
        <f>VLOOKUP(B255,#REF!,5,0)</f>
        <v>#REF!</v>
      </c>
      <c r="I255" s="2" t="e">
        <f>VLOOKUP(C255,#REF!,5,0)</f>
        <v>#REF!</v>
      </c>
    </row>
    <row r="256" spans="1:9" ht="16.5" customHeight="1" x14ac:dyDescent="0.2">
      <c r="A256" s="4">
        <v>448</v>
      </c>
      <c r="B256" s="10" t="s">
        <v>1018</v>
      </c>
      <c r="C256" s="5" t="s">
        <v>1018</v>
      </c>
      <c r="D256" s="7" t="s">
        <v>1019</v>
      </c>
      <c r="E256" s="7" t="s">
        <v>1017</v>
      </c>
      <c r="F256" s="8" t="s">
        <v>3366</v>
      </c>
      <c r="G256" s="1" t="e">
        <f>VLOOKUP(B256,#REF!,5,0)</f>
        <v>#REF!</v>
      </c>
      <c r="H256" s="1" t="e">
        <f>VLOOKUP(B256,#REF!,5,0)</f>
        <v>#REF!</v>
      </c>
      <c r="I256" s="2" t="e">
        <f>VLOOKUP(C256,#REF!,5,0)</f>
        <v>#REF!</v>
      </c>
    </row>
    <row r="257" spans="1:9" ht="16.5" customHeight="1" x14ac:dyDescent="0.2">
      <c r="A257" s="4">
        <v>491</v>
      </c>
      <c r="B257" s="10" t="s">
        <v>1102</v>
      </c>
      <c r="C257" s="5" t="s">
        <v>1102</v>
      </c>
      <c r="D257" s="7" t="s">
        <v>1103</v>
      </c>
      <c r="E257" s="7" t="s">
        <v>1101</v>
      </c>
      <c r="F257" s="8" t="s">
        <v>3416</v>
      </c>
      <c r="G257" s="1" t="e">
        <f>VLOOKUP(B257,#REF!,5,0)</f>
        <v>#REF!</v>
      </c>
      <c r="H257" s="1" t="e">
        <f>VLOOKUP(B257,#REF!,5,0)</f>
        <v>#REF!</v>
      </c>
      <c r="I257" s="2" t="e">
        <f>VLOOKUP(C257,#REF!,5,0)</f>
        <v>#REF!</v>
      </c>
    </row>
    <row r="258" spans="1:9" ht="16.5" customHeight="1" x14ac:dyDescent="0.2">
      <c r="A258" s="4">
        <v>533</v>
      </c>
      <c r="B258" s="10" t="s">
        <v>1186</v>
      </c>
      <c r="C258" s="5" t="s">
        <v>1186</v>
      </c>
      <c r="D258" s="7" t="s">
        <v>1187</v>
      </c>
      <c r="E258" s="7" t="s">
        <v>1185</v>
      </c>
      <c r="F258" s="8" t="s">
        <v>3435</v>
      </c>
      <c r="G258" s="1" t="e">
        <f>VLOOKUP(B258,#REF!,5,0)</f>
        <v>#REF!</v>
      </c>
      <c r="H258" s="1" t="e">
        <f>VLOOKUP(B258,#REF!,5,0)</f>
        <v>#REF!</v>
      </c>
      <c r="I258" s="2" t="e">
        <f>VLOOKUP(C258,#REF!,5,0)</f>
        <v>#REF!</v>
      </c>
    </row>
    <row r="259" spans="1:9" ht="16.5" customHeight="1" x14ac:dyDescent="0.2">
      <c r="A259" s="4">
        <v>577</v>
      </c>
      <c r="B259" s="10" t="s">
        <v>1268</v>
      </c>
      <c r="C259" s="5" t="s">
        <v>1268</v>
      </c>
      <c r="D259" s="7" t="s">
        <v>1269</v>
      </c>
      <c r="E259" s="7" t="s">
        <v>1267</v>
      </c>
      <c r="F259" s="8" t="s">
        <v>3383</v>
      </c>
      <c r="G259" s="1" t="e">
        <f>VLOOKUP(B259,#REF!,5,0)</f>
        <v>#REF!</v>
      </c>
      <c r="H259" s="1" t="e">
        <f>VLOOKUP(B259,#REF!,5,0)</f>
        <v>#REF!</v>
      </c>
      <c r="I259" s="2" t="e">
        <f>VLOOKUP(C259,#REF!,5,0)</f>
        <v>#REF!</v>
      </c>
    </row>
    <row r="260" spans="1:9" ht="16.5" customHeight="1" x14ac:dyDescent="0.2">
      <c r="A260" s="4">
        <v>619</v>
      </c>
      <c r="B260" s="10" t="s">
        <v>1356</v>
      </c>
      <c r="C260" s="5" t="s">
        <v>1356</v>
      </c>
      <c r="D260" s="7" t="s">
        <v>1269</v>
      </c>
      <c r="E260" s="7" t="s">
        <v>1355</v>
      </c>
      <c r="F260" s="8" t="s">
        <v>3336</v>
      </c>
      <c r="G260" s="1" t="e">
        <f>VLOOKUP(B260,#REF!,5,0)</f>
        <v>#REF!</v>
      </c>
      <c r="H260" s="1" t="e">
        <f>VLOOKUP(B260,#REF!,5,0)</f>
        <v>#REF!</v>
      </c>
      <c r="I260" s="2" t="e">
        <f>VLOOKUP(C260,#REF!,5,0)</f>
        <v>#REF!</v>
      </c>
    </row>
    <row r="261" spans="1:9" ht="16.5" customHeight="1" x14ac:dyDescent="0.2">
      <c r="A261" s="4">
        <v>404</v>
      </c>
      <c r="B261" s="10" t="s">
        <v>938</v>
      </c>
      <c r="C261" s="5" t="s">
        <v>938</v>
      </c>
      <c r="D261" s="7" t="s">
        <v>939</v>
      </c>
      <c r="E261" s="7" t="s">
        <v>935</v>
      </c>
      <c r="F261" s="8" t="s">
        <v>3362</v>
      </c>
      <c r="G261" s="1" t="e">
        <f>VLOOKUP(B261,#REF!,5,0)</f>
        <v>#REF!</v>
      </c>
      <c r="H261" s="1" t="e">
        <f>VLOOKUP(B261,#REF!,5,0)</f>
        <v>#REF!</v>
      </c>
      <c r="I261" s="2" t="e">
        <f>VLOOKUP(C261,#REF!,5,0)</f>
        <v>#REF!</v>
      </c>
    </row>
    <row r="262" spans="1:9" ht="16.5" customHeight="1" x14ac:dyDescent="0.2">
      <c r="A262" s="4">
        <v>447</v>
      </c>
      <c r="B262" s="10" t="s">
        <v>1020</v>
      </c>
      <c r="C262" s="5" t="s">
        <v>1020</v>
      </c>
      <c r="D262" s="7" t="s">
        <v>609</v>
      </c>
      <c r="E262" s="7" t="s">
        <v>1017</v>
      </c>
      <c r="F262" s="8" t="s">
        <v>3384</v>
      </c>
      <c r="G262" s="1" t="e">
        <f>VLOOKUP(B262,#REF!,5,0)</f>
        <v>#REF!</v>
      </c>
      <c r="H262" s="1" t="e">
        <f>VLOOKUP(B262,#REF!,5,0)</f>
        <v>#REF!</v>
      </c>
      <c r="I262" s="2" t="e">
        <f>VLOOKUP(C262,#REF!,5,0)</f>
        <v>#REF!</v>
      </c>
    </row>
    <row r="263" spans="1:9" ht="16.5" customHeight="1" x14ac:dyDescent="0.2">
      <c r="A263" s="4">
        <v>490</v>
      </c>
      <c r="B263" s="10" t="s">
        <v>1104</v>
      </c>
      <c r="C263" s="5" t="s">
        <v>1104</v>
      </c>
      <c r="D263" s="7" t="s">
        <v>1105</v>
      </c>
      <c r="E263" s="7" t="s">
        <v>1101</v>
      </c>
      <c r="F263" s="8" t="s">
        <v>3397</v>
      </c>
      <c r="G263" s="1" t="e">
        <f>VLOOKUP(B263,#REF!,5,0)</f>
        <v>#REF!</v>
      </c>
      <c r="H263" s="1" t="e">
        <f>VLOOKUP(B263,#REF!,5,0)</f>
        <v>#REF!</v>
      </c>
      <c r="I263" s="2" t="e">
        <f>VLOOKUP(C263,#REF!,5,0)</f>
        <v>#REF!</v>
      </c>
    </row>
    <row r="264" spans="1:9" ht="16.5" customHeight="1" x14ac:dyDescent="0.2">
      <c r="A264" s="4">
        <v>532</v>
      </c>
      <c r="B264" s="10" t="s">
        <v>1188</v>
      </c>
      <c r="C264" s="5" t="s">
        <v>1188</v>
      </c>
      <c r="D264" s="7" t="s">
        <v>1189</v>
      </c>
      <c r="E264" s="7" t="s">
        <v>1185</v>
      </c>
      <c r="F264" s="8" t="s">
        <v>3434</v>
      </c>
      <c r="G264" s="1" t="e">
        <f>VLOOKUP(B264,#REF!,5,0)</f>
        <v>#REF!</v>
      </c>
      <c r="H264" s="1" t="e">
        <f>VLOOKUP(B264,#REF!,5,0)</f>
        <v>#REF!</v>
      </c>
      <c r="I264" s="2" t="e">
        <f>VLOOKUP(C264,#REF!,5,0)</f>
        <v>#REF!</v>
      </c>
    </row>
    <row r="265" spans="1:9" ht="16.5" customHeight="1" x14ac:dyDescent="0.2">
      <c r="A265" s="4">
        <v>576</v>
      </c>
      <c r="B265" s="10" t="s">
        <v>1270</v>
      </c>
      <c r="C265" s="5" t="s">
        <v>1270</v>
      </c>
      <c r="D265" s="7" t="s">
        <v>1271</v>
      </c>
      <c r="E265" s="7" t="s">
        <v>1267</v>
      </c>
      <c r="F265" s="8" t="s">
        <v>3295</v>
      </c>
      <c r="G265" s="1" t="e">
        <f>VLOOKUP(B265,#REF!,5,0)</f>
        <v>#REF!</v>
      </c>
      <c r="H265" s="1" t="e">
        <f>VLOOKUP(B265,#REF!,5,0)</f>
        <v>#REF!</v>
      </c>
      <c r="I265" s="2" t="e">
        <f>VLOOKUP(C265,#REF!,5,0)</f>
        <v>#REF!</v>
      </c>
    </row>
    <row r="266" spans="1:9" ht="16.5" customHeight="1" x14ac:dyDescent="0.2">
      <c r="A266" s="4">
        <v>618</v>
      </c>
      <c r="B266" s="10" t="s">
        <v>1357</v>
      </c>
      <c r="C266" s="5" t="s">
        <v>1357</v>
      </c>
      <c r="D266" s="7" t="s">
        <v>941</v>
      </c>
      <c r="E266" s="7" t="s">
        <v>1355</v>
      </c>
      <c r="F266" s="8" t="s">
        <v>3466</v>
      </c>
      <c r="G266" s="1" t="e">
        <f>VLOOKUP(B266,#REF!,5,0)</f>
        <v>#REF!</v>
      </c>
      <c r="H266" s="1" t="e">
        <f>VLOOKUP(B266,#REF!,5,0)</f>
        <v>#REF!</v>
      </c>
      <c r="I266" s="2" t="e">
        <f>VLOOKUP(C266,#REF!,5,0)</f>
        <v>#REF!</v>
      </c>
    </row>
    <row r="267" spans="1:9" ht="16.5" customHeight="1" x14ac:dyDescent="0.2">
      <c r="A267" s="4">
        <v>403</v>
      </c>
      <c r="B267" s="10" t="s">
        <v>940</v>
      </c>
      <c r="C267" s="5" t="s">
        <v>940</v>
      </c>
      <c r="D267" s="7" t="s">
        <v>941</v>
      </c>
      <c r="E267" s="7" t="s">
        <v>935</v>
      </c>
      <c r="F267" s="8" t="s">
        <v>3374</v>
      </c>
      <c r="G267" s="1" t="e">
        <f>VLOOKUP(B267,#REF!,5,0)</f>
        <v>#REF!</v>
      </c>
      <c r="H267" s="1" t="e">
        <f>VLOOKUP(B267,#REF!,5,0)</f>
        <v>#REF!</v>
      </c>
      <c r="I267" s="2" t="e">
        <f>VLOOKUP(C267,#REF!,5,0)</f>
        <v>#REF!</v>
      </c>
    </row>
    <row r="268" spans="1:9" ht="16.5" customHeight="1" x14ac:dyDescent="0.2">
      <c r="A268" s="4">
        <v>446</v>
      </c>
      <c r="B268" s="10" t="s">
        <v>1021</v>
      </c>
      <c r="C268" s="5" t="s">
        <v>1021</v>
      </c>
      <c r="D268" s="7" t="s">
        <v>1022</v>
      </c>
      <c r="E268" s="7" t="s">
        <v>1017</v>
      </c>
      <c r="F268" s="8" t="s">
        <v>3391</v>
      </c>
      <c r="G268" s="1" t="e">
        <f>VLOOKUP(B268,#REF!,5,0)</f>
        <v>#REF!</v>
      </c>
      <c r="H268" s="1" t="e">
        <f>VLOOKUP(B268,#REF!,5,0)</f>
        <v>#REF!</v>
      </c>
      <c r="I268" s="2" t="e">
        <f>VLOOKUP(C268,#REF!,5,0)</f>
        <v>#REF!</v>
      </c>
    </row>
    <row r="269" spans="1:9" ht="16.5" customHeight="1" x14ac:dyDescent="0.2">
      <c r="A269" s="4">
        <v>489</v>
      </c>
      <c r="B269" s="10" t="s">
        <v>1106</v>
      </c>
      <c r="C269" s="5" t="s">
        <v>1106</v>
      </c>
      <c r="D269" s="7" t="s">
        <v>1107</v>
      </c>
      <c r="E269" s="7" t="s">
        <v>1101</v>
      </c>
      <c r="F269" s="8" t="s">
        <v>3415</v>
      </c>
      <c r="G269" s="1" t="e">
        <f>VLOOKUP(B269,#REF!,5,0)</f>
        <v>#REF!</v>
      </c>
      <c r="H269" s="1" t="e">
        <f>VLOOKUP(B269,#REF!,5,0)</f>
        <v>#REF!</v>
      </c>
      <c r="I269" s="2" t="e">
        <f>VLOOKUP(C269,#REF!,5,0)</f>
        <v>#REF!</v>
      </c>
    </row>
    <row r="270" spans="1:9" ht="16.5" customHeight="1" x14ac:dyDescent="0.2">
      <c r="A270" s="4">
        <v>531</v>
      </c>
      <c r="B270" s="10" t="s">
        <v>1190</v>
      </c>
      <c r="C270" s="5" t="s">
        <v>1190</v>
      </c>
      <c r="D270" s="7" t="s">
        <v>1191</v>
      </c>
      <c r="E270" s="7" t="s">
        <v>1185</v>
      </c>
      <c r="F270" s="8" t="s">
        <v>3275</v>
      </c>
      <c r="G270" s="1" t="e">
        <f>VLOOKUP(B270,#REF!,5,0)</f>
        <v>#REF!</v>
      </c>
      <c r="H270" s="1" t="e">
        <f>VLOOKUP(B270,#REF!,5,0)</f>
        <v>#REF!</v>
      </c>
      <c r="I270" s="2" t="e">
        <f>VLOOKUP(C270,#REF!,5,0)</f>
        <v>#REF!</v>
      </c>
    </row>
    <row r="271" spans="1:9" ht="16.5" customHeight="1" x14ac:dyDescent="0.2">
      <c r="A271" s="4">
        <v>575</v>
      </c>
      <c r="B271" s="10" t="s">
        <v>1272</v>
      </c>
      <c r="C271" s="5" t="s">
        <v>1272</v>
      </c>
      <c r="D271" s="7" t="s">
        <v>1273</v>
      </c>
      <c r="E271" s="7" t="s">
        <v>1267</v>
      </c>
      <c r="F271" s="8" t="s">
        <v>3305</v>
      </c>
      <c r="G271" s="1" t="e">
        <f>VLOOKUP(B271,#REF!,5,0)</f>
        <v>#REF!</v>
      </c>
      <c r="H271" s="1" t="e">
        <f>VLOOKUP(B271,#REF!,5,0)</f>
        <v>#REF!</v>
      </c>
      <c r="I271" s="2" t="e">
        <f>VLOOKUP(C271,#REF!,5,0)</f>
        <v>#REF!</v>
      </c>
    </row>
    <row r="272" spans="1:9" ht="16.5" customHeight="1" x14ac:dyDescent="0.2">
      <c r="A272" s="4">
        <v>617</v>
      </c>
      <c r="B272" s="10" t="s">
        <v>1358</v>
      </c>
      <c r="C272" s="5" t="s">
        <v>1358</v>
      </c>
      <c r="D272" s="7" t="s">
        <v>1359</v>
      </c>
      <c r="E272" s="7" t="s">
        <v>1355</v>
      </c>
      <c r="F272" s="8" t="s">
        <v>3228</v>
      </c>
      <c r="G272" s="1" t="e">
        <f>VLOOKUP(B272,#REF!,5,0)</f>
        <v>#REF!</v>
      </c>
      <c r="H272" s="1" t="e">
        <f>VLOOKUP(B272,#REF!,5,0)</f>
        <v>#REF!</v>
      </c>
      <c r="I272" s="2" t="e">
        <f>VLOOKUP(C272,#REF!,5,0)</f>
        <v>#REF!</v>
      </c>
    </row>
    <row r="273" spans="1:9" ht="16.5" customHeight="1" x14ac:dyDescent="0.2">
      <c r="A273" s="4">
        <v>402</v>
      </c>
      <c r="B273" s="10" t="s">
        <v>942</v>
      </c>
      <c r="C273" s="5" t="s">
        <v>942</v>
      </c>
      <c r="D273" s="7" t="s">
        <v>943</v>
      </c>
      <c r="E273" s="7" t="s">
        <v>935</v>
      </c>
      <c r="F273" s="8" t="s">
        <v>3373</v>
      </c>
      <c r="G273" s="1" t="e">
        <f>VLOOKUP(B273,#REF!,5,0)</f>
        <v>#REF!</v>
      </c>
      <c r="H273" s="1" t="e">
        <f>VLOOKUP(B273,#REF!,5,0)</f>
        <v>#REF!</v>
      </c>
      <c r="I273" s="2" t="e">
        <f>VLOOKUP(C273,#REF!,5,0)</f>
        <v>#REF!</v>
      </c>
    </row>
    <row r="274" spans="1:9" ht="16.5" customHeight="1" x14ac:dyDescent="0.2">
      <c r="A274" s="4">
        <v>445</v>
      </c>
      <c r="B274" s="10" t="s">
        <v>1023</v>
      </c>
      <c r="C274" s="5" t="s">
        <v>1023</v>
      </c>
      <c r="D274" s="7" t="s">
        <v>1024</v>
      </c>
      <c r="E274" s="7" t="s">
        <v>1017</v>
      </c>
      <c r="F274" s="8" t="s">
        <v>3280</v>
      </c>
      <c r="G274" s="1" t="e">
        <f>VLOOKUP(B274,#REF!,5,0)</f>
        <v>#REF!</v>
      </c>
      <c r="H274" s="1" t="e">
        <f>VLOOKUP(B274,#REF!,5,0)</f>
        <v>#REF!</v>
      </c>
      <c r="I274" s="2" t="e">
        <f>VLOOKUP(C274,#REF!,5,0)</f>
        <v>#REF!</v>
      </c>
    </row>
    <row r="275" spans="1:9" ht="16.5" customHeight="1" x14ac:dyDescent="0.2">
      <c r="A275" s="4">
        <v>488</v>
      </c>
      <c r="B275" s="10" t="s">
        <v>1108</v>
      </c>
      <c r="C275" s="5" t="s">
        <v>1108</v>
      </c>
      <c r="D275" s="7" t="s">
        <v>1109</v>
      </c>
      <c r="E275" s="7" t="s">
        <v>1101</v>
      </c>
      <c r="F275" s="8" t="s">
        <v>3408</v>
      </c>
      <c r="G275" s="1" t="e">
        <f>VLOOKUP(B275,#REF!,5,0)</f>
        <v>#REF!</v>
      </c>
      <c r="H275" s="1" t="e">
        <f>VLOOKUP(B275,#REF!,5,0)</f>
        <v>#REF!</v>
      </c>
      <c r="I275" s="2" t="e">
        <f>VLOOKUP(C275,#REF!,5,0)</f>
        <v>#REF!</v>
      </c>
    </row>
    <row r="276" spans="1:9" ht="16.5" customHeight="1" x14ac:dyDescent="0.2">
      <c r="A276" s="4">
        <v>530</v>
      </c>
      <c r="B276" s="10" t="s">
        <v>1192</v>
      </c>
      <c r="C276" s="5" t="s">
        <v>1192</v>
      </c>
      <c r="D276" s="7" t="s">
        <v>1193</v>
      </c>
      <c r="E276" s="7" t="s">
        <v>1185</v>
      </c>
      <c r="F276" s="8" t="s">
        <v>3370</v>
      </c>
      <c r="G276" s="1" t="e">
        <f>VLOOKUP(B276,#REF!,5,0)</f>
        <v>#REF!</v>
      </c>
      <c r="H276" s="1" t="e">
        <f>VLOOKUP(B276,#REF!,5,0)</f>
        <v>#REF!</v>
      </c>
      <c r="I276" s="2" t="e">
        <f>VLOOKUP(C276,#REF!,5,0)</f>
        <v>#REF!</v>
      </c>
    </row>
    <row r="277" spans="1:9" ht="16.5" customHeight="1" x14ac:dyDescent="0.2">
      <c r="A277" s="4">
        <v>574</v>
      </c>
      <c r="B277" s="10" t="s">
        <v>1274</v>
      </c>
      <c r="C277" s="5" t="s">
        <v>1274</v>
      </c>
      <c r="D277" s="7" t="s">
        <v>1275</v>
      </c>
      <c r="E277" s="7" t="s">
        <v>1267</v>
      </c>
      <c r="F277" s="8" t="s">
        <v>3226</v>
      </c>
      <c r="G277" s="1" t="e">
        <f>VLOOKUP(B277,#REF!,5,0)</f>
        <v>#REF!</v>
      </c>
      <c r="H277" s="1" t="e">
        <f>VLOOKUP(B277,#REF!,5,0)</f>
        <v>#REF!</v>
      </c>
      <c r="I277" s="2" t="e">
        <f>VLOOKUP(C277,#REF!,5,0)</f>
        <v>#REF!</v>
      </c>
    </row>
    <row r="278" spans="1:9" ht="16.5" customHeight="1" x14ac:dyDescent="0.2">
      <c r="A278" s="4">
        <v>616</v>
      </c>
      <c r="B278" s="10" t="s">
        <v>1360</v>
      </c>
      <c r="C278" s="5" t="s">
        <v>1360</v>
      </c>
      <c r="D278" s="7" t="s">
        <v>1361</v>
      </c>
      <c r="E278" s="7" t="s">
        <v>1355</v>
      </c>
      <c r="F278" s="8" t="s">
        <v>3398</v>
      </c>
      <c r="G278" s="1" t="e">
        <f>VLOOKUP(B278,#REF!,5,0)</f>
        <v>#REF!</v>
      </c>
      <c r="H278" s="1" t="e">
        <f>VLOOKUP(B278,#REF!,5,0)</f>
        <v>#REF!</v>
      </c>
      <c r="I278" s="2" t="e">
        <f>VLOOKUP(C278,#REF!,5,0)</f>
        <v>#REF!</v>
      </c>
    </row>
    <row r="279" spans="1:9" ht="16.5" customHeight="1" x14ac:dyDescent="0.2">
      <c r="A279" s="4">
        <v>401</v>
      </c>
      <c r="B279" s="10" t="s">
        <v>944</v>
      </c>
      <c r="C279" s="5" t="s">
        <v>944</v>
      </c>
      <c r="D279" s="7" t="s">
        <v>945</v>
      </c>
      <c r="E279" s="7" t="s">
        <v>935</v>
      </c>
      <c r="F279" s="8" t="s">
        <v>3307</v>
      </c>
      <c r="G279" s="1" t="e">
        <f>VLOOKUP(B279,#REF!,5,0)</f>
        <v>#REF!</v>
      </c>
      <c r="H279" s="1" t="e">
        <f>VLOOKUP(B279,#REF!,5,0)</f>
        <v>#REF!</v>
      </c>
      <c r="I279" s="2" t="e">
        <f>VLOOKUP(C279,#REF!,5,0)</f>
        <v>#REF!</v>
      </c>
    </row>
    <row r="280" spans="1:9" ht="16.5" customHeight="1" x14ac:dyDescent="0.2">
      <c r="A280" s="4">
        <v>444</v>
      </c>
      <c r="B280" s="10" t="s">
        <v>1025</v>
      </c>
      <c r="C280" s="5" t="s">
        <v>1025</v>
      </c>
      <c r="D280" s="7" t="s">
        <v>1026</v>
      </c>
      <c r="E280" s="7" t="s">
        <v>1017</v>
      </c>
      <c r="F280" s="8" t="s">
        <v>3390</v>
      </c>
      <c r="G280" s="1" t="e">
        <f>VLOOKUP(B280,#REF!,5,0)</f>
        <v>#REF!</v>
      </c>
      <c r="H280" s="1" t="e">
        <f>VLOOKUP(B280,#REF!,5,0)</f>
        <v>#REF!</v>
      </c>
      <c r="I280" s="2" t="e">
        <f>VLOOKUP(C280,#REF!,5,0)</f>
        <v>#REF!</v>
      </c>
    </row>
    <row r="281" spans="1:9" ht="16.5" customHeight="1" x14ac:dyDescent="0.2">
      <c r="A281" s="4">
        <v>487</v>
      </c>
      <c r="B281" s="10" t="s">
        <v>1110</v>
      </c>
      <c r="C281" s="5" t="s">
        <v>1110</v>
      </c>
      <c r="D281" s="7" t="s">
        <v>1111</v>
      </c>
      <c r="E281" s="7" t="s">
        <v>1101</v>
      </c>
      <c r="F281" s="8" t="s">
        <v>3414</v>
      </c>
      <c r="G281" s="1" t="e">
        <f>VLOOKUP(B281,#REF!,5,0)</f>
        <v>#REF!</v>
      </c>
      <c r="H281" s="1" t="e">
        <f>VLOOKUP(B281,#REF!,5,0)</f>
        <v>#REF!</v>
      </c>
      <c r="I281" s="2" t="e">
        <f>VLOOKUP(C281,#REF!,5,0)</f>
        <v>#REF!</v>
      </c>
    </row>
    <row r="282" spans="1:9" ht="16.5" customHeight="1" x14ac:dyDescent="0.2">
      <c r="A282" s="4">
        <v>529</v>
      </c>
      <c r="B282" s="10" t="s">
        <v>1194</v>
      </c>
      <c r="C282" s="5" t="s">
        <v>1194</v>
      </c>
      <c r="D282" s="7" t="s">
        <v>1195</v>
      </c>
      <c r="E282" s="7" t="s">
        <v>1185</v>
      </c>
      <c r="F282" s="8" t="s">
        <v>3433</v>
      </c>
      <c r="G282" s="1" t="e">
        <f>VLOOKUP(B282,#REF!,5,0)</f>
        <v>#REF!</v>
      </c>
      <c r="H282" s="1" t="e">
        <f>VLOOKUP(B282,#REF!,5,0)</f>
        <v>#REF!</v>
      </c>
      <c r="I282" s="2" t="e">
        <f>VLOOKUP(C282,#REF!,5,0)</f>
        <v>#REF!</v>
      </c>
    </row>
    <row r="283" spans="1:9" ht="16.5" customHeight="1" x14ac:dyDescent="0.2">
      <c r="A283" s="4">
        <v>573</v>
      </c>
      <c r="B283" s="10" t="s">
        <v>1276</v>
      </c>
      <c r="C283" s="5" t="s">
        <v>1276</v>
      </c>
      <c r="D283" s="7" t="s">
        <v>1277</v>
      </c>
      <c r="E283" s="7" t="s">
        <v>1267</v>
      </c>
      <c r="F283" s="8" t="s">
        <v>3449</v>
      </c>
      <c r="G283" s="1" t="e">
        <f>VLOOKUP(B283,#REF!,5,0)</f>
        <v>#REF!</v>
      </c>
      <c r="H283" s="1" t="e">
        <f>VLOOKUP(B283,#REF!,5,0)</f>
        <v>#REF!</v>
      </c>
      <c r="I283" s="2" t="e">
        <f>VLOOKUP(C283,#REF!,5,0)</f>
        <v>#REF!</v>
      </c>
    </row>
    <row r="284" spans="1:9" ht="16.5" customHeight="1" x14ac:dyDescent="0.2">
      <c r="A284" s="4">
        <v>615</v>
      </c>
      <c r="B284" s="10" t="s">
        <v>1362</v>
      </c>
      <c r="C284" s="5" t="s">
        <v>1362</v>
      </c>
      <c r="D284" s="7" t="s">
        <v>1363</v>
      </c>
      <c r="E284" s="7" t="s">
        <v>1355</v>
      </c>
      <c r="F284" s="8" t="s">
        <v>3275</v>
      </c>
      <c r="G284" s="1" t="e">
        <f>VLOOKUP(B284,#REF!,5,0)</f>
        <v>#REF!</v>
      </c>
      <c r="H284" s="1" t="e">
        <f>VLOOKUP(B284,#REF!,5,0)</f>
        <v>#REF!</v>
      </c>
      <c r="I284" s="2" t="e">
        <f>VLOOKUP(C284,#REF!,5,0)</f>
        <v>#REF!</v>
      </c>
    </row>
    <row r="285" spans="1:9" ht="16.5" customHeight="1" x14ac:dyDescent="0.2">
      <c r="A285" s="4">
        <v>614</v>
      </c>
      <c r="B285" s="10" t="s">
        <v>1366</v>
      </c>
      <c r="C285" s="5" t="s">
        <v>1366</v>
      </c>
      <c r="D285" s="7" t="s">
        <v>1367</v>
      </c>
      <c r="E285" s="7" t="s">
        <v>1355</v>
      </c>
      <c r="F285" s="8" t="s">
        <v>3465</v>
      </c>
      <c r="G285" s="1" t="e">
        <f>VLOOKUP(B285,#REF!,5,0)</f>
        <v>#REF!</v>
      </c>
      <c r="H285" s="1" t="e">
        <f>VLOOKUP(B285,#REF!,5,0)</f>
        <v>#REF!</v>
      </c>
      <c r="I285" s="2" t="e">
        <f>VLOOKUP(C285,#REF!,5,0)</f>
        <v>#REF!</v>
      </c>
    </row>
    <row r="286" spans="1:9" ht="16.5" customHeight="1" x14ac:dyDescent="0.2">
      <c r="A286" s="4">
        <v>400</v>
      </c>
      <c r="B286" s="10" t="s">
        <v>952</v>
      </c>
      <c r="C286" s="5" t="s">
        <v>952</v>
      </c>
      <c r="D286" s="7" t="s">
        <v>953</v>
      </c>
      <c r="E286" s="7" t="s">
        <v>935</v>
      </c>
      <c r="F286" s="8" t="s">
        <v>3372</v>
      </c>
      <c r="G286" s="1" t="e">
        <f>VLOOKUP(B286,#REF!,5,0)</f>
        <v>#REF!</v>
      </c>
      <c r="H286" s="1" t="e">
        <f>VLOOKUP(B286,#REF!,5,0)</f>
        <v>#REF!</v>
      </c>
      <c r="I286" s="2" t="e">
        <f>VLOOKUP(C286,#REF!,5,0)</f>
        <v>#REF!</v>
      </c>
    </row>
    <row r="287" spans="1:9" ht="16.5" customHeight="1" x14ac:dyDescent="0.2">
      <c r="A287" s="4">
        <v>399</v>
      </c>
      <c r="B287" s="10" t="s">
        <v>946</v>
      </c>
      <c r="C287" s="5" t="s">
        <v>946</v>
      </c>
      <c r="D287" s="7" t="s">
        <v>947</v>
      </c>
      <c r="E287" s="7" t="s">
        <v>935</v>
      </c>
      <c r="F287" s="8" t="s">
        <v>3245</v>
      </c>
      <c r="G287" s="1" t="e">
        <f>VLOOKUP(B287,#REF!,5,0)</f>
        <v>#REF!</v>
      </c>
      <c r="H287" s="1" t="e">
        <f>VLOOKUP(B287,#REF!,5,0)</f>
        <v>#REF!</v>
      </c>
      <c r="I287" s="2" t="e">
        <f>VLOOKUP(C287,#REF!,5,0)</f>
        <v>#REF!</v>
      </c>
    </row>
    <row r="288" spans="1:9" ht="16.5" customHeight="1" x14ac:dyDescent="0.2">
      <c r="A288" s="4">
        <v>443</v>
      </c>
      <c r="B288" s="10" t="s">
        <v>1031</v>
      </c>
      <c r="C288" s="5" t="s">
        <v>1031</v>
      </c>
      <c r="D288" s="7" t="s">
        <v>1032</v>
      </c>
      <c r="E288" s="7" t="s">
        <v>1017</v>
      </c>
      <c r="F288" s="8" t="s">
        <v>3292</v>
      </c>
      <c r="G288" s="1" t="e">
        <f>VLOOKUP(B288,#REF!,5,0)</f>
        <v>#REF!</v>
      </c>
      <c r="H288" s="1" t="e">
        <f>VLOOKUP(B288,#REF!,5,0)</f>
        <v>#REF!</v>
      </c>
      <c r="I288" s="2" t="e">
        <f>VLOOKUP(C288,#REF!,5,0)</f>
        <v>#REF!</v>
      </c>
    </row>
    <row r="289" spans="1:9" ht="16.5" customHeight="1" x14ac:dyDescent="0.2">
      <c r="A289" s="4">
        <v>442</v>
      </c>
      <c r="B289" s="10" t="s">
        <v>1027</v>
      </c>
      <c r="C289" s="5" t="s">
        <v>1027</v>
      </c>
      <c r="D289" s="7" t="s">
        <v>1028</v>
      </c>
      <c r="E289" s="7" t="s">
        <v>1017</v>
      </c>
      <c r="F289" s="8" t="s">
        <v>3389</v>
      </c>
      <c r="G289" s="1" t="e">
        <f>VLOOKUP(B289,#REF!,5,0)</f>
        <v>#REF!</v>
      </c>
      <c r="H289" s="1" t="e">
        <f>VLOOKUP(B289,#REF!,5,0)</f>
        <v>#REF!</v>
      </c>
      <c r="I289" s="2" t="e">
        <f>VLOOKUP(C289,#REF!,5,0)</f>
        <v>#REF!</v>
      </c>
    </row>
    <row r="290" spans="1:9" ht="16.5" customHeight="1" x14ac:dyDescent="0.2">
      <c r="A290" s="4">
        <v>486</v>
      </c>
      <c r="B290" s="10" t="s">
        <v>1112</v>
      </c>
      <c r="C290" s="5" t="s">
        <v>1112</v>
      </c>
      <c r="D290" s="7" t="s">
        <v>1113</v>
      </c>
      <c r="E290" s="7" t="s">
        <v>1101</v>
      </c>
      <c r="F290" s="8" t="s">
        <v>3413</v>
      </c>
      <c r="G290" s="1" t="e">
        <f>VLOOKUP(B290,#REF!,5,0)</f>
        <v>#REF!</v>
      </c>
      <c r="H290" s="1" t="e">
        <f>VLOOKUP(B290,#REF!,5,0)</f>
        <v>#REF!</v>
      </c>
      <c r="I290" s="2" t="e">
        <f>VLOOKUP(C290,#REF!,5,0)</f>
        <v>#REF!</v>
      </c>
    </row>
    <row r="291" spans="1:9" ht="16.5" customHeight="1" x14ac:dyDescent="0.2">
      <c r="A291" s="4">
        <v>528</v>
      </c>
      <c r="B291" s="10" t="s">
        <v>1196</v>
      </c>
      <c r="C291" s="5" t="s">
        <v>1196</v>
      </c>
      <c r="D291" s="7" t="s">
        <v>1197</v>
      </c>
      <c r="E291" s="7" t="s">
        <v>1185</v>
      </c>
      <c r="F291" s="8" t="s">
        <v>3422</v>
      </c>
      <c r="G291" s="1" t="e">
        <f>VLOOKUP(B291,#REF!,5,0)</f>
        <v>#REF!</v>
      </c>
      <c r="H291" s="1" t="e">
        <f>VLOOKUP(B291,#REF!,5,0)</f>
        <v>#REF!</v>
      </c>
      <c r="I291" s="2" t="e">
        <f>VLOOKUP(C291,#REF!,5,0)</f>
        <v>#REF!</v>
      </c>
    </row>
    <row r="292" spans="1:9" ht="16.5" customHeight="1" x14ac:dyDescent="0.2">
      <c r="A292" s="4">
        <v>527</v>
      </c>
      <c r="B292" s="10" t="s">
        <v>1198</v>
      </c>
      <c r="C292" s="5" t="s">
        <v>1198</v>
      </c>
      <c r="D292" s="7" t="s">
        <v>1199</v>
      </c>
      <c r="E292" s="7" t="s">
        <v>1185</v>
      </c>
      <c r="F292" s="8" t="s">
        <v>3432</v>
      </c>
      <c r="G292" s="1" t="e">
        <f>VLOOKUP(B292,#REF!,5,0)</f>
        <v>#REF!</v>
      </c>
      <c r="H292" s="1" t="e">
        <f>VLOOKUP(B292,#REF!,5,0)</f>
        <v>#REF!</v>
      </c>
      <c r="I292" s="2" t="e">
        <f>VLOOKUP(C292,#REF!,5,0)</f>
        <v>#REF!</v>
      </c>
    </row>
    <row r="293" spans="1:9" ht="16.5" customHeight="1" x14ac:dyDescent="0.2">
      <c r="A293" s="4">
        <v>572</v>
      </c>
      <c r="B293" s="10" t="s">
        <v>1280</v>
      </c>
      <c r="C293" s="5" t="s">
        <v>1280</v>
      </c>
      <c r="D293" s="7" t="s">
        <v>1281</v>
      </c>
      <c r="E293" s="7" t="s">
        <v>1267</v>
      </c>
      <c r="F293" s="8" t="s">
        <v>3448</v>
      </c>
      <c r="G293" s="1" t="e">
        <f>VLOOKUP(B293,#REF!,5,0)</f>
        <v>#REF!</v>
      </c>
      <c r="H293" s="1" t="e">
        <f>VLOOKUP(B293,#REF!,5,0)</f>
        <v>#REF!</v>
      </c>
      <c r="I293" s="2" t="e">
        <f>VLOOKUP(C293,#REF!,5,0)</f>
        <v>#REF!</v>
      </c>
    </row>
    <row r="294" spans="1:9" ht="16.5" customHeight="1" x14ac:dyDescent="0.2">
      <c r="A294" s="4">
        <v>571</v>
      </c>
      <c r="B294" s="10" t="s">
        <v>1278</v>
      </c>
      <c r="C294" s="5" t="s">
        <v>1278</v>
      </c>
      <c r="D294" s="7" t="s">
        <v>1279</v>
      </c>
      <c r="E294" s="7" t="s">
        <v>1267</v>
      </c>
      <c r="F294" s="8" t="s">
        <v>3447</v>
      </c>
      <c r="G294" s="1" t="e">
        <f>VLOOKUP(B294,#REF!,5,0)</f>
        <v>#REF!</v>
      </c>
      <c r="H294" s="1" t="e">
        <f>VLOOKUP(B294,#REF!,5,0)</f>
        <v>#REF!</v>
      </c>
      <c r="I294" s="2" t="e">
        <f>VLOOKUP(C294,#REF!,5,0)</f>
        <v>#REF!</v>
      </c>
    </row>
    <row r="295" spans="1:9" ht="16.5" customHeight="1" x14ac:dyDescent="0.2">
      <c r="A295" s="4">
        <v>613</v>
      </c>
      <c r="B295" s="10" t="s">
        <v>1364</v>
      </c>
      <c r="C295" s="5" t="s">
        <v>1364</v>
      </c>
      <c r="D295" s="7" t="s">
        <v>1365</v>
      </c>
      <c r="E295" s="7" t="s">
        <v>1355</v>
      </c>
      <c r="F295" s="8" t="s">
        <v>3244</v>
      </c>
      <c r="G295" s="1" t="e">
        <f>VLOOKUP(B295,#REF!,5,0)</f>
        <v>#REF!</v>
      </c>
      <c r="H295" s="1" t="e">
        <f>VLOOKUP(B295,#REF!,5,0)</f>
        <v>#REF!</v>
      </c>
      <c r="I295" s="2" t="e">
        <f>VLOOKUP(C295,#REF!,5,0)</f>
        <v>#REF!</v>
      </c>
    </row>
    <row r="296" spans="1:9" ht="16.5" customHeight="1" x14ac:dyDescent="0.2">
      <c r="A296" s="4">
        <v>398</v>
      </c>
      <c r="B296" s="10" t="s">
        <v>950</v>
      </c>
      <c r="C296" s="5" t="s">
        <v>950</v>
      </c>
      <c r="D296" s="7" t="s">
        <v>951</v>
      </c>
      <c r="E296" s="7" t="s">
        <v>935</v>
      </c>
      <c r="F296" s="8" t="s">
        <v>3371</v>
      </c>
      <c r="G296" s="1" t="e">
        <f>VLOOKUP(B296,#REF!,5,0)</f>
        <v>#REF!</v>
      </c>
      <c r="H296" s="1" t="e">
        <f>VLOOKUP(B296,#REF!,5,0)</f>
        <v>#REF!</v>
      </c>
      <c r="I296" s="2" t="e">
        <f>VLOOKUP(C296,#REF!,5,0)</f>
        <v>#REF!</v>
      </c>
    </row>
    <row r="297" spans="1:9" ht="16.5" customHeight="1" x14ac:dyDescent="0.2">
      <c r="A297" s="4">
        <v>441</v>
      </c>
      <c r="B297" s="10" t="s">
        <v>1029</v>
      </c>
      <c r="C297" s="5" t="s">
        <v>1029</v>
      </c>
      <c r="D297" s="7" t="s">
        <v>1030</v>
      </c>
      <c r="E297" s="7" t="s">
        <v>1017</v>
      </c>
      <c r="F297" s="8" t="s">
        <v>3266</v>
      </c>
      <c r="G297" s="1" t="e">
        <f>VLOOKUP(B297,#REF!,5,0)</f>
        <v>#REF!</v>
      </c>
      <c r="H297" s="1" t="e">
        <f>VLOOKUP(B297,#REF!,5,0)</f>
        <v>#REF!</v>
      </c>
      <c r="I297" s="2" t="e">
        <f>VLOOKUP(C297,#REF!,5,0)</f>
        <v>#REF!</v>
      </c>
    </row>
    <row r="298" spans="1:9" ht="16.5" customHeight="1" x14ac:dyDescent="0.2">
      <c r="A298" s="4">
        <v>485</v>
      </c>
      <c r="B298" s="10" t="s">
        <v>1114</v>
      </c>
      <c r="C298" s="5" t="s">
        <v>1114</v>
      </c>
      <c r="D298" s="7" t="s">
        <v>1115</v>
      </c>
      <c r="E298" s="7" t="s">
        <v>1101</v>
      </c>
      <c r="F298" s="8" t="s">
        <v>3412</v>
      </c>
      <c r="G298" s="1" t="e">
        <f>VLOOKUP(B298,#REF!,5,0)</f>
        <v>#REF!</v>
      </c>
      <c r="H298" s="1" t="e">
        <f>VLOOKUP(B298,#REF!,5,0)</f>
        <v>#REF!</v>
      </c>
      <c r="I298" s="2" t="e">
        <f>VLOOKUP(C298,#REF!,5,0)</f>
        <v>#REF!</v>
      </c>
    </row>
    <row r="299" spans="1:9" ht="16.5" customHeight="1" x14ac:dyDescent="0.2">
      <c r="A299" s="4">
        <v>484</v>
      </c>
      <c r="B299" s="10" t="s">
        <v>1116</v>
      </c>
      <c r="C299" s="5" t="s">
        <v>1116</v>
      </c>
      <c r="D299" s="7" t="s">
        <v>1117</v>
      </c>
      <c r="E299" s="7" t="s">
        <v>1101</v>
      </c>
      <c r="F299" s="8" t="s">
        <v>3316</v>
      </c>
      <c r="G299" s="1" t="e">
        <f>VLOOKUP(B299,#REF!,5,0)</f>
        <v>#REF!</v>
      </c>
      <c r="H299" s="1" t="e">
        <f>VLOOKUP(B299,#REF!,5,0)</f>
        <v>#REF!</v>
      </c>
      <c r="I299" s="2" t="e">
        <f>VLOOKUP(C299,#REF!,5,0)</f>
        <v>#REF!</v>
      </c>
    </row>
    <row r="300" spans="1:9" ht="16.5" customHeight="1" x14ac:dyDescent="0.2">
      <c r="A300" s="4">
        <v>526</v>
      </c>
      <c r="B300" s="10" t="s">
        <v>1200</v>
      </c>
      <c r="C300" s="5" t="s">
        <v>1200</v>
      </c>
      <c r="D300" s="7" t="s">
        <v>1201</v>
      </c>
      <c r="E300" s="7" t="s">
        <v>1185</v>
      </c>
      <c r="F300" s="8" t="s">
        <v>3271</v>
      </c>
      <c r="G300" s="1" t="e">
        <f>VLOOKUP(B300,#REF!,5,0)</f>
        <v>#REF!</v>
      </c>
      <c r="H300" s="1" t="e">
        <f>VLOOKUP(B300,#REF!,5,0)</f>
        <v>#REF!</v>
      </c>
      <c r="I300" s="2" t="e">
        <f>VLOOKUP(C300,#REF!,5,0)</f>
        <v>#REF!</v>
      </c>
    </row>
    <row r="301" spans="1:9" ht="16.5" customHeight="1" x14ac:dyDescent="0.2">
      <c r="A301" s="4">
        <v>570</v>
      </c>
      <c r="B301" s="10" t="s">
        <v>1282</v>
      </c>
      <c r="C301" s="5" t="s">
        <v>1282</v>
      </c>
      <c r="D301" s="7" t="s">
        <v>1283</v>
      </c>
      <c r="E301" s="7" t="s">
        <v>1267</v>
      </c>
      <c r="F301" s="8" t="s">
        <v>3443</v>
      </c>
      <c r="G301" s="1" t="e">
        <f>VLOOKUP(B301,#REF!,5,0)</f>
        <v>#REF!</v>
      </c>
      <c r="H301" s="1" t="e">
        <f>VLOOKUP(B301,#REF!,5,0)</f>
        <v>#REF!</v>
      </c>
      <c r="I301" s="2" t="e">
        <f>VLOOKUP(C301,#REF!,5,0)</f>
        <v>#REF!</v>
      </c>
    </row>
    <row r="302" spans="1:9" ht="16.5" customHeight="1" x14ac:dyDescent="0.2">
      <c r="A302" s="4">
        <v>612</v>
      </c>
      <c r="B302" s="10" t="s">
        <v>1368</v>
      </c>
      <c r="C302" s="5" t="s">
        <v>1368</v>
      </c>
      <c r="D302" s="7" t="s">
        <v>1369</v>
      </c>
      <c r="E302" s="7" t="s">
        <v>1355</v>
      </c>
      <c r="F302" s="8" t="s">
        <v>3435</v>
      </c>
      <c r="G302" s="1" t="e">
        <f>VLOOKUP(B302,#REF!,5,0)</f>
        <v>#REF!</v>
      </c>
      <c r="H302" s="1" t="e">
        <f>VLOOKUP(B302,#REF!,5,0)</f>
        <v>#REF!</v>
      </c>
      <c r="I302" s="2" t="e">
        <f>VLOOKUP(C302,#REF!,5,0)</f>
        <v>#REF!</v>
      </c>
    </row>
    <row r="303" spans="1:9" ht="16.5" customHeight="1" x14ac:dyDescent="0.2">
      <c r="A303" s="4">
        <v>397</v>
      </c>
      <c r="B303" s="10" t="s">
        <v>954</v>
      </c>
      <c r="C303" s="5" t="s">
        <v>954</v>
      </c>
      <c r="D303" s="7" t="s">
        <v>955</v>
      </c>
      <c r="E303" s="7" t="s">
        <v>935</v>
      </c>
      <c r="F303" s="8" t="s">
        <v>3370</v>
      </c>
      <c r="G303" s="1" t="e">
        <f>VLOOKUP(B303,#REF!,5,0)</f>
        <v>#REF!</v>
      </c>
      <c r="H303" s="1" t="e">
        <f>VLOOKUP(B303,#REF!,5,0)</f>
        <v>#REF!</v>
      </c>
      <c r="I303" s="2" t="e">
        <f>VLOOKUP(C303,#REF!,5,0)</f>
        <v>#REF!</v>
      </c>
    </row>
    <row r="304" spans="1:9" ht="16.5" customHeight="1" x14ac:dyDescent="0.2">
      <c r="A304" s="4">
        <v>440</v>
      </c>
      <c r="B304" s="10" t="s">
        <v>1033</v>
      </c>
      <c r="C304" s="5" t="s">
        <v>1033</v>
      </c>
      <c r="D304" s="7" t="s">
        <v>1034</v>
      </c>
      <c r="E304" s="7" t="s">
        <v>1017</v>
      </c>
      <c r="F304" s="8" t="s">
        <v>3224</v>
      </c>
      <c r="G304" s="1" t="e">
        <f>VLOOKUP(B304,#REF!,5,0)</f>
        <v>#REF!</v>
      </c>
      <c r="H304" s="1" t="e">
        <f>VLOOKUP(B304,#REF!,5,0)</f>
        <v>#REF!</v>
      </c>
      <c r="I304" s="2" t="e">
        <f>VLOOKUP(C304,#REF!,5,0)</f>
        <v>#REF!</v>
      </c>
    </row>
    <row r="305" spans="1:9" ht="16.5" customHeight="1" x14ac:dyDescent="0.2">
      <c r="A305" s="4">
        <v>483</v>
      </c>
      <c r="B305" s="10" t="s">
        <v>1118</v>
      </c>
      <c r="C305" s="5" t="s">
        <v>1118</v>
      </c>
      <c r="D305" s="7" t="s">
        <v>1119</v>
      </c>
      <c r="E305" s="7" t="s">
        <v>1101</v>
      </c>
      <c r="F305" s="8" t="s">
        <v>3411</v>
      </c>
      <c r="G305" s="1" t="e">
        <f>VLOOKUP(B305,#REF!,5,0)</f>
        <v>#REF!</v>
      </c>
      <c r="H305" s="1" t="e">
        <f>VLOOKUP(B305,#REF!,5,0)</f>
        <v>#REF!</v>
      </c>
      <c r="I305" s="2" t="e">
        <f>VLOOKUP(C305,#REF!,5,0)</f>
        <v>#REF!</v>
      </c>
    </row>
    <row r="306" spans="1:9" ht="16.5" customHeight="1" x14ac:dyDescent="0.2">
      <c r="A306" s="4">
        <v>525</v>
      </c>
      <c r="B306" s="10" t="s">
        <v>1202</v>
      </c>
      <c r="C306" s="5" t="s">
        <v>1202</v>
      </c>
      <c r="D306" s="7" t="s">
        <v>789</v>
      </c>
      <c r="E306" s="7" t="s">
        <v>1185</v>
      </c>
      <c r="F306" s="8" t="s">
        <v>3431</v>
      </c>
      <c r="G306" s="1" t="e">
        <f>VLOOKUP(B306,#REF!,5,0)</f>
        <v>#REF!</v>
      </c>
      <c r="H306" s="1" t="e">
        <f>VLOOKUP(B306,#REF!,5,0)</f>
        <v>#REF!</v>
      </c>
      <c r="I306" s="2" t="e">
        <f>VLOOKUP(C306,#REF!,5,0)</f>
        <v>#REF!</v>
      </c>
    </row>
    <row r="307" spans="1:9" ht="16.5" customHeight="1" x14ac:dyDescent="0.2">
      <c r="A307" s="4">
        <v>569</v>
      </c>
      <c r="B307" s="10" t="s">
        <v>1284</v>
      </c>
      <c r="C307" s="5" t="s">
        <v>1284</v>
      </c>
      <c r="D307" s="7" t="s">
        <v>1285</v>
      </c>
      <c r="E307" s="7" t="s">
        <v>1267</v>
      </c>
      <c r="F307" s="8" t="s">
        <v>3317</v>
      </c>
      <c r="G307" s="1" t="e">
        <f>VLOOKUP(B307,#REF!,5,0)</f>
        <v>#REF!</v>
      </c>
      <c r="H307" s="1" t="e">
        <f>VLOOKUP(B307,#REF!,5,0)</f>
        <v>#REF!</v>
      </c>
      <c r="I307" s="2" t="e">
        <f>VLOOKUP(C307,#REF!,5,0)</f>
        <v>#REF!</v>
      </c>
    </row>
    <row r="308" spans="1:9" ht="16.5" customHeight="1" x14ac:dyDescent="0.2">
      <c r="A308" s="4">
        <v>611</v>
      </c>
      <c r="B308" s="10" t="s">
        <v>1370</v>
      </c>
      <c r="C308" s="5" t="s">
        <v>1370</v>
      </c>
      <c r="D308" s="7" t="s">
        <v>1371</v>
      </c>
      <c r="E308" s="7" t="s">
        <v>1355</v>
      </c>
      <c r="F308" s="8" t="s">
        <v>3464</v>
      </c>
      <c r="G308" s="1" t="e">
        <f>VLOOKUP(B308,#REF!,5,0)</f>
        <v>#REF!</v>
      </c>
      <c r="H308" s="1" t="e">
        <f>VLOOKUP(B308,#REF!,5,0)</f>
        <v>#REF!</v>
      </c>
      <c r="I308" s="2" t="e">
        <f>VLOOKUP(C308,#REF!,5,0)</f>
        <v>#REF!</v>
      </c>
    </row>
    <row r="309" spans="1:9" ht="16.5" customHeight="1" x14ac:dyDescent="0.2">
      <c r="A309" s="4">
        <v>524</v>
      </c>
      <c r="B309" s="10" t="s">
        <v>1203</v>
      </c>
      <c r="C309" s="5" t="s">
        <v>1203</v>
      </c>
      <c r="D309" s="7" t="s">
        <v>1204</v>
      </c>
      <c r="E309" s="7" t="s">
        <v>1185</v>
      </c>
      <c r="F309" s="8" t="s">
        <v>3379</v>
      </c>
      <c r="G309" s="1" t="e">
        <f>VLOOKUP(B309,#REF!,5,0)</f>
        <v>#REF!</v>
      </c>
      <c r="H309" s="1" t="e">
        <f>VLOOKUP(B309,#REF!,5,0)</f>
        <v>#REF!</v>
      </c>
      <c r="I309" s="2" t="e">
        <f>VLOOKUP(C309,#REF!,5,0)</f>
        <v>#REF!</v>
      </c>
    </row>
    <row r="310" spans="1:9" ht="16.5" customHeight="1" x14ac:dyDescent="0.2">
      <c r="A310" s="4">
        <v>568</v>
      </c>
      <c r="B310" s="10" t="s">
        <v>1286</v>
      </c>
      <c r="C310" s="5" t="s">
        <v>1286</v>
      </c>
      <c r="D310" s="7" t="s">
        <v>1287</v>
      </c>
      <c r="E310" s="7" t="s">
        <v>1267</v>
      </c>
      <c r="F310" s="8" t="s">
        <v>3446</v>
      </c>
      <c r="G310" s="1" t="e">
        <f>VLOOKUP(B310,#REF!,5,0)</f>
        <v>#REF!</v>
      </c>
      <c r="H310" s="1" t="e">
        <f>VLOOKUP(B310,#REF!,5,0)</f>
        <v>#REF!</v>
      </c>
      <c r="I310" s="2" t="e">
        <f>VLOOKUP(C310,#REF!,5,0)</f>
        <v>#REF!</v>
      </c>
    </row>
    <row r="311" spans="1:9" ht="16.5" customHeight="1" x14ac:dyDescent="0.2">
      <c r="A311" s="4">
        <v>610</v>
      </c>
      <c r="B311" s="10" t="s">
        <v>1372</v>
      </c>
      <c r="C311" s="5" t="s">
        <v>1372</v>
      </c>
      <c r="D311" s="7" t="s">
        <v>1373</v>
      </c>
      <c r="E311" s="7" t="s">
        <v>1355</v>
      </c>
      <c r="F311" s="8" t="s">
        <v>3463</v>
      </c>
      <c r="G311" s="1" t="e">
        <f>VLOOKUP(B311,#REF!,5,0)</f>
        <v>#REF!</v>
      </c>
      <c r="H311" s="1" t="e">
        <f>VLOOKUP(B311,#REF!,5,0)</f>
        <v>#REF!</v>
      </c>
      <c r="I311" s="2" t="e">
        <f>VLOOKUP(C311,#REF!,5,0)</f>
        <v>#REF!</v>
      </c>
    </row>
    <row r="312" spans="1:9" ht="16.5" customHeight="1" x14ac:dyDescent="0.2">
      <c r="A312" s="4">
        <v>396</v>
      </c>
      <c r="B312" s="10" t="s">
        <v>958</v>
      </c>
      <c r="C312" s="5" t="s">
        <v>958</v>
      </c>
      <c r="D312" s="7" t="s">
        <v>959</v>
      </c>
      <c r="E312" s="7" t="s">
        <v>935</v>
      </c>
      <c r="F312" s="8" t="s">
        <v>3369</v>
      </c>
      <c r="G312" s="1" t="e">
        <f>VLOOKUP(B312,#REF!,5,0)</f>
        <v>#REF!</v>
      </c>
      <c r="H312" s="1" t="e">
        <f>VLOOKUP(B312,#REF!,5,0)</f>
        <v>#REF!</v>
      </c>
      <c r="I312" s="2" t="e">
        <f>VLOOKUP(C312,#REF!,5,0)</f>
        <v>#REF!</v>
      </c>
    </row>
    <row r="313" spans="1:9" ht="16.5" customHeight="1" x14ac:dyDescent="0.2">
      <c r="A313" s="4">
        <v>439</v>
      </c>
      <c r="B313" s="10" t="s">
        <v>1037</v>
      </c>
      <c r="C313" s="5" t="s">
        <v>1037</v>
      </c>
      <c r="D313" s="7" t="s">
        <v>1038</v>
      </c>
      <c r="E313" s="7" t="s">
        <v>1017</v>
      </c>
      <c r="F313" s="8" t="s">
        <v>3388</v>
      </c>
      <c r="G313" s="1" t="e">
        <f>VLOOKUP(B313,#REF!,5,0)</f>
        <v>#REF!</v>
      </c>
      <c r="H313" s="1" t="e">
        <f>VLOOKUP(B313,#REF!,5,0)</f>
        <v>#REF!</v>
      </c>
      <c r="I313" s="2" t="e">
        <f>VLOOKUP(C313,#REF!,5,0)</f>
        <v>#REF!</v>
      </c>
    </row>
    <row r="314" spans="1:9" ht="16.5" customHeight="1" x14ac:dyDescent="0.2">
      <c r="A314" s="4">
        <v>395</v>
      </c>
      <c r="B314" s="10" t="s">
        <v>956</v>
      </c>
      <c r="C314" s="5" t="s">
        <v>956</v>
      </c>
      <c r="D314" s="7" t="s">
        <v>957</v>
      </c>
      <c r="E314" s="7" t="s">
        <v>935</v>
      </c>
      <c r="F314" s="8" t="s">
        <v>3324</v>
      </c>
      <c r="G314" s="1" t="e">
        <f>VLOOKUP(B314,#REF!,5,0)</f>
        <v>#REF!</v>
      </c>
      <c r="H314" s="1" t="e">
        <f>VLOOKUP(B314,#REF!,5,0)</f>
        <v>#REF!</v>
      </c>
      <c r="I314" s="2" t="e">
        <f>VLOOKUP(C314,#REF!,5,0)</f>
        <v>#REF!</v>
      </c>
    </row>
    <row r="315" spans="1:9" ht="16.5" customHeight="1" x14ac:dyDescent="0.2">
      <c r="A315" s="4">
        <v>438</v>
      </c>
      <c r="B315" s="10" t="s">
        <v>1035</v>
      </c>
      <c r="C315" s="5" t="s">
        <v>1035</v>
      </c>
      <c r="D315" s="7" t="s">
        <v>1036</v>
      </c>
      <c r="E315" s="7" t="s">
        <v>1017</v>
      </c>
      <c r="F315" s="8" t="s">
        <v>3379</v>
      </c>
      <c r="G315" s="1" t="e">
        <f>VLOOKUP(B315,#REF!,5,0)</f>
        <v>#REF!</v>
      </c>
      <c r="H315" s="1" t="e">
        <f>VLOOKUP(B315,#REF!,5,0)</f>
        <v>#REF!</v>
      </c>
      <c r="I315" s="2" t="e">
        <f>VLOOKUP(C315,#REF!,5,0)</f>
        <v>#REF!</v>
      </c>
    </row>
    <row r="316" spans="1:9" ht="16.5" customHeight="1" x14ac:dyDescent="0.2">
      <c r="A316" s="4">
        <v>482</v>
      </c>
      <c r="B316" s="10" t="s">
        <v>1120</v>
      </c>
      <c r="C316" s="5" t="s">
        <v>1120</v>
      </c>
      <c r="D316" s="7" t="s">
        <v>1121</v>
      </c>
      <c r="E316" s="7" t="s">
        <v>1101</v>
      </c>
      <c r="F316" s="8" t="s">
        <v>3410</v>
      </c>
      <c r="G316" s="1" t="e">
        <f>VLOOKUP(B316,#REF!,5,0)</f>
        <v>#REF!</v>
      </c>
      <c r="H316" s="1" t="e">
        <f>VLOOKUP(B316,#REF!,5,0)</f>
        <v>#REF!</v>
      </c>
      <c r="I316" s="2" t="e">
        <f>VLOOKUP(C316,#REF!,5,0)</f>
        <v>#REF!</v>
      </c>
    </row>
    <row r="317" spans="1:9" ht="16.5" customHeight="1" x14ac:dyDescent="0.2">
      <c r="A317" s="4">
        <v>481</v>
      </c>
      <c r="B317" s="10" t="s">
        <v>1122</v>
      </c>
      <c r="C317" s="5" t="s">
        <v>1122</v>
      </c>
      <c r="D317" s="7" t="s">
        <v>1123</v>
      </c>
      <c r="E317" s="7" t="s">
        <v>1101</v>
      </c>
      <c r="F317" s="8" t="s">
        <v>3409</v>
      </c>
      <c r="G317" s="1" t="e">
        <f>VLOOKUP(B317,#REF!,5,0)</f>
        <v>#REF!</v>
      </c>
      <c r="H317" s="1" t="e">
        <f>VLOOKUP(B317,#REF!,5,0)</f>
        <v>#REF!</v>
      </c>
      <c r="I317" s="2" t="e">
        <f>VLOOKUP(C317,#REF!,5,0)</f>
        <v>#REF!</v>
      </c>
    </row>
    <row r="318" spans="1:9" ht="16.5" customHeight="1" x14ac:dyDescent="0.2">
      <c r="A318" s="4">
        <v>523</v>
      </c>
      <c r="B318" s="10" t="s">
        <v>1205</v>
      </c>
      <c r="C318" s="5" t="s">
        <v>1205</v>
      </c>
      <c r="D318" s="7" t="s">
        <v>1206</v>
      </c>
      <c r="E318" s="7" t="s">
        <v>1185</v>
      </c>
      <c r="F318" s="8" t="s">
        <v>3430</v>
      </c>
      <c r="G318" s="1" t="e">
        <f>VLOOKUP(B318,#REF!,5,0)</f>
        <v>#REF!</v>
      </c>
      <c r="H318" s="1" t="e">
        <f>VLOOKUP(B318,#REF!,5,0)</f>
        <v>#REF!</v>
      </c>
      <c r="I318" s="2" t="e">
        <f>VLOOKUP(C318,#REF!,5,0)</f>
        <v>#REF!</v>
      </c>
    </row>
    <row r="319" spans="1:9" ht="16.5" customHeight="1" x14ac:dyDescent="0.2">
      <c r="A319" s="4">
        <v>567</v>
      </c>
      <c r="B319" s="10" t="s">
        <v>1288</v>
      </c>
      <c r="C319" s="5" t="s">
        <v>1288</v>
      </c>
      <c r="D319" s="7" t="s">
        <v>1289</v>
      </c>
      <c r="E319" s="7" t="s">
        <v>1267</v>
      </c>
      <c r="F319" s="8" t="s">
        <v>3257</v>
      </c>
      <c r="G319" s="1" t="e">
        <f>VLOOKUP(B319,#REF!,5,0)</f>
        <v>#REF!</v>
      </c>
      <c r="H319" s="1" t="e">
        <f>VLOOKUP(B319,#REF!,5,0)</f>
        <v>#REF!</v>
      </c>
      <c r="I319" s="2" t="e">
        <f>VLOOKUP(C319,#REF!,5,0)</f>
        <v>#REF!</v>
      </c>
    </row>
    <row r="320" spans="1:9" ht="16.5" customHeight="1" x14ac:dyDescent="0.2">
      <c r="A320" s="4">
        <v>609</v>
      </c>
      <c r="B320" s="10" t="s">
        <v>1374</v>
      </c>
      <c r="C320" s="5" t="s">
        <v>1374</v>
      </c>
      <c r="D320" s="7" t="s">
        <v>1375</v>
      </c>
      <c r="E320" s="7" t="s">
        <v>1355</v>
      </c>
      <c r="F320" s="8" t="s">
        <v>3382</v>
      </c>
      <c r="G320" s="1" t="e">
        <f>VLOOKUP(B320,#REF!,5,0)</f>
        <v>#REF!</v>
      </c>
      <c r="H320" s="1" t="e">
        <f>VLOOKUP(B320,#REF!,5,0)</f>
        <v>#REF!</v>
      </c>
      <c r="I320" s="2" t="e">
        <f>VLOOKUP(C320,#REF!,5,0)</f>
        <v>#REF!</v>
      </c>
    </row>
    <row r="321" spans="1:9" ht="16.5" customHeight="1" x14ac:dyDescent="0.2">
      <c r="A321" s="4">
        <v>394</v>
      </c>
      <c r="B321" s="10" t="s">
        <v>960</v>
      </c>
      <c r="C321" s="5" t="s">
        <v>960</v>
      </c>
      <c r="D321" s="7" t="s">
        <v>631</v>
      </c>
      <c r="E321" s="7" t="s">
        <v>935</v>
      </c>
      <c r="F321" s="8" t="s">
        <v>3368</v>
      </c>
      <c r="G321" s="1" t="e">
        <f>VLOOKUP(B321,#REF!,5,0)</f>
        <v>#REF!</v>
      </c>
      <c r="H321" s="1" t="e">
        <f>VLOOKUP(B321,#REF!,5,0)</f>
        <v>#REF!</v>
      </c>
      <c r="I321" s="2" t="e">
        <f>VLOOKUP(C321,#REF!,5,0)</f>
        <v>#REF!</v>
      </c>
    </row>
    <row r="322" spans="1:9" ht="16.5" customHeight="1" x14ac:dyDescent="0.2">
      <c r="A322" s="4">
        <v>437</v>
      </c>
      <c r="B322" s="10" t="s">
        <v>1039</v>
      </c>
      <c r="C322" s="5" t="s">
        <v>1039</v>
      </c>
      <c r="D322" s="7" t="s">
        <v>631</v>
      </c>
      <c r="E322" s="7" t="s">
        <v>1017</v>
      </c>
      <c r="F322" s="8" t="s">
        <v>3387</v>
      </c>
      <c r="G322" s="1" t="e">
        <f>VLOOKUP(B322,#REF!,5,0)</f>
        <v>#REF!</v>
      </c>
      <c r="H322" s="1" t="e">
        <f>VLOOKUP(B322,#REF!,5,0)</f>
        <v>#REF!</v>
      </c>
      <c r="I322" s="2" t="e">
        <f>VLOOKUP(C322,#REF!,5,0)</f>
        <v>#REF!</v>
      </c>
    </row>
    <row r="323" spans="1:9" ht="16.5" customHeight="1" x14ac:dyDescent="0.2">
      <c r="A323" s="4">
        <v>480</v>
      </c>
      <c r="B323" s="10" t="s">
        <v>1124</v>
      </c>
      <c r="C323" s="5" t="s">
        <v>1124</v>
      </c>
      <c r="D323" s="7" t="s">
        <v>1125</v>
      </c>
      <c r="E323" s="7" t="s">
        <v>1101</v>
      </c>
      <c r="F323" s="8" t="s">
        <v>3287</v>
      </c>
      <c r="G323" s="1" t="e">
        <f>VLOOKUP(B323,#REF!,5,0)</f>
        <v>#REF!</v>
      </c>
      <c r="H323" s="1" t="e">
        <f>VLOOKUP(B323,#REF!,5,0)</f>
        <v>#REF!</v>
      </c>
      <c r="I323" s="2" t="e">
        <f>VLOOKUP(C323,#REF!,5,0)</f>
        <v>#REF!</v>
      </c>
    </row>
    <row r="324" spans="1:9" ht="16.5" customHeight="1" x14ac:dyDescent="0.2">
      <c r="A324" s="4">
        <v>566</v>
      </c>
      <c r="B324" s="10" t="s">
        <v>1290</v>
      </c>
      <c r="C324" s="5" t="s">
        <v>1290</v>
      </c>
      <c r="D324" s="7" t="s">
        <v>1291</v>
      </c>
      <c r="E324" s="7" t="s">
        <v>1267</v>
      </c>
      <c r="F324" s="8" t="s">
        <v>3374</v>
      </c>
      <c r="G324" s="1" t="e">
        <f>VLOOKUP(B324,#REF!,5,0)</f>
        <v>#REF!</v>
      </c>
      <c r="H324" s="1" t="e">
        <f>VLOOKUP(B324,#REF!,5,0)</f>
        <v>#REF!</v>
      </c>
      <c r="I324" s="2" t="e">
        <f>VLOOKUP(C324,#REF!,5,0)</f>
        <v>#REF!</v>
      </c>
    </row>
    <row r="325" spans="1:9" ht="16.5" customHeight="1" x14ac:dyDescent="0.2">
      <c r="A325" s="4">
        <v>565</v>
      </c>
      <c r="B325" s="10" t="s">
        <v>1292</v>
      </c>
      <c r="C325" s="5" t="s">
        <v>1292</v>
      </c>
      <c r="D325" s="7" t="s">
        <v>1293</v>
      </c>
      <c r="E325" s="7" t="s">
        <v>1267</v>
      </c>
      <c r="F325" s="8" t="s">
        <v>3418</v>
      </c>
      <c r="G325" s="1" t="e">
        <f>VLOOKUP(B325,#REF!,5,0)</f>
        <v>#REF!</v>
      </c>
      <c r="H325" s="1" t="e">
        <f>VLOOKUP(B325,#REF!,5,0)</f>
        <v>#REF!</v>
      </c>
      <c r="I325" s="2" t="e">
        <f>VLOOKUP(C325,#REF!,5,0)</f>
        <v>#REF!</v>
      </c>
    </row>
    <row r="326" spans="1:9" ht="16.5" customHeight="1" x14ac:dyDescent="0.2">
      <c r="A326" s="4">
        <v>608</v>
      </c>
      <c r="B326" s="10" t="s">
        <v>1378</v>
      </c>
      <c r="C326" s="5" t="s">
        <v>1378</v>
      </c>
      <c r="D326" s="7" t="s">
        <v>1379</v>
      </c>
      <c r="E326" s="7" t="s">
        <v>1355</v>
      </c>
      <c r="F326" s="8" t="s">
        <v>3448</v>
      </c>
      <c r="G326" s="1" t="e">
        <f>VLOOKUP(B326,#REF!,5,0)</f>
        <v>#REF!</v>
      </c>
      <c r="H326" s="1" t="e">
        <f>VLOOKUP(B326,#REF!,5,0)</f>
        <v>#REF!</v>
      </c>
      <c r="I326" s="2" t="e">
        <f>VLOOKUP(C326,#REF!,5,0)</f>
        <v>#REF!</v>
      </c>
    </row>
    <row r="327" spans="1:9" ht="16.5" customHeight="1" x14ac:dyDescent="0.2">
      <c r="A327" s="4">
        <v>393</v>
      </c>
      <c r="B327" s="10" t="s">
        <v>961</v>
      </c>
      <c r="C327" s="5" t="s">
        <v>961</v>
      </c>
      <c r="D327" s="7" t="s">
        <v>962</v>
      </c>
      <c r="E327" s="7" t="s">
        <v>935</v>
      </c>
      <c r="F327" s="8" t="s">
        <v>3263</v>
      </c>
      <c r="G327" s="1" t="e">
        <f>VLOOKUP(B327,#REF!,5,0)</f>
        <v>#REF!</v>
      </c>
      <c r="H327" s="1" t="e">
        <f>VLOOKUP(B327,#REF!,5,0)</f>
        <v>#REF!</v>
      </c>
      <c r="I327" s="2" t="e">
        <f>VLOOKUP(C327,#REF!,5,0)</f>
        <v>#REF!</v>
      </c>
    </row>
    <row r="328" spans="1:9" ht="16.5" customHeight="1" x14ac:dyDescent="0.2">
      <c r="A328" s="4">
        <v>436</v>
      </c>
      <c r="B328" s="10" t="s">
        <v>1040</v>
      </c>
      <c r="C328" s="5" t="s">
        <v>1040</v>
      </c>
      <c r="D328" s="7" t="s">
        <v>1041</v>
      </c>
      <c r="E328" s="7" t="s">
        <v>1017</v>
      </c>
      <c r="F328" s="8" t="s">
        <v>3340</v>
      </c>
      <c r="G328" s="1" t="e">
        <f>VLOOKUP(B328,#REF!,5,0)</f>
        <v>#REF!</v>
      </c>
      <c r="H328" s="1" t="e">
        <f>VLOOKUP(B328,#REF!,5,0)</f>
        <v>#REF!</v>
      </c>
      <c r="I328" s="2" t="e">
        <f>VLOOKUP(C328,#REF!,5,0)</f>
        <v>#REF!</v>
      </c>
    </row>
    <row r="329" spans="1:9" ht="16.5" customHeight="1" x14ac:dyDescent="0.2">
      <c r="A329" s="4">
        <v>479</v>
      </c>
      <c r="B329" s="10" t="s">
        <v>1126</v>
      </c>
      <c r="C329" s="5" t="s">
        <v>1126</v>
      </c>
      <c r="D329" s="7" t="s">
        <v>1127</v>
      </c>
      <c r="E329" s="7" t="s">
        <v>1101</v>
      </c>
      <c r="F329" s="8" t="s">
        <v>3240</v>
      </c>
      <c r="G329" s="1" t="e">
        <f>VLOOKUP(B329,#REF!,5,0)</f>
        <v>#REF!</v>
      </c>
      <c r="H329" s="1" t="e">
        <f>VLOOKUP(B329,#REF!,5,0)</f>
        <v>#REF!</v>
      </c>
      <c r="I329" s="2" t="e">
        <f>VLOOKUP(C329,#REF!,5,0)</f>
        <v>#REF!</v>
      </c>
    </row>
    <row r="330" spans="1:9" ht="16.5" customHeight="1" x14ac:dyDescent="0.2">
      <c r="A330" s="4">
        <v>522</v>
      </c>
      <c r="B330" s="10" t="s">
        <v>1207</v>
      </c>
      <c r="C330" s="5" t="s">
        <v>1207</v>
      </c>
      <c r="D330" s="7" t="s">
        <v>1208</v>
      </c>
      <c r="E330" s="7" t="s">
        <v>1185</v>
      </c>
      <c r="F330" s="8" t="s">
        <v>3346</v>
      </c>
      <c r="G330" s="1" t="e">
        <f>VLOOKUP(B330,#REF!,5,0)</f>
        <v>#REF!</v>
      </c>
      <c r="H330" s="1" t="e">
        <f>VLOOKUP(B330,#REF!,5,0)</f>
        <v>#REF!</v>
      </c>
      <c r="I330" s="2" t="e">
        <f>VLOOKUP(C330,#REF!,5,0)</f>
        <v>#REF!</v>
      </c>
    </row>
    <row r="331" spans="1:9" ht="16.5" customHeight="1" x14ac:dyDescent="0.2">
      <c r="A331" s="4">
        <v>564</v>
      </c>
      <c r="B331" s="10" t="s">
        <v>1294</v>
      </c>
      <c r="C331" s="5" t="s">
        <v>1294</v>
      </c>
      <c r="D331" s="7" t="s">
        <v>1295</v>
      </c>
      <c r="E331" s="7" t="s">
        <v>1267</v>
      </c>
      <c r="F331" s="8" t="s">
        <v>3318</v>
      </c>
      <c r="G331" s="1" t="e">
        <f>VLOOKUP(B331,#REF!,5,0)</f>
        <v>#REF!</v>
      </c>
      <c r="H331" s="1" t="e">
        <f>VLOOKUP(B331,#REF!,5,0)</f>
        <v>#REF!</v>
      </c>
      <c r="I331" s="2" t="e">
        <f>VLOOKUP(C331,#REF!,5,0)</f>
        <v>#REF!</v>
      </c>
    </row>
    <row r="332" spans="1:9" ht="16.5" customHeight="1" x14ac:dyDescent="0.2">
      <c r="A332" s="4">
        <v>607</v>
      </c>
      <c r="B332" s="10" t="s">
        <v>1380</v>
      </c>
      <c r="C332" s="5" t="s">
        <v>1380</v>
      </c>
      <c r="D332" s="7" t="s">
        <v>1381</v>
      </c>
      <c r="E332" s="7" t="s">
        <v>1355</v>
      </c>
      <c r="F332" s="8" t="s">
        <v>3422</v>
      </c>
      <c r="G332" s="1" t="e">
        <f>VLOOKUP(B332,#REF!,5,0)</f>
        <v>#REF!</v>
      </c>
      <c r="H332" s="1" t="e">
        <f>VLOOKUP(B332,#REF!,5,0)</f>
        <v>#REF!</v>
      </c>
      <c r="I332" s="2" t="e">
        <f>VLOOKUP(C332,#REF!,5,0)</f>
        <v>#REF!</v>
      </c>
    </row>
    <row r="333" spans="1:9" ht="16.5" customHeight="1" x14ac:dyDescent="0.2">
      <c r="A333" s="4">
        <v>392</v>
      </c>
      <c r="B333" s="10" t="s">
        <v>963</v>
      </c>
      <c r="C333" s="5" t="s">
        <v>963</v>
      </c>
      <c r="D333" s="7" t="s">
        <v>964</v>
      </c>
      <c r="E333" s="7" t="s">
        <v>935</v>
      </c>
      <c r="F333" s="8" t="s">
        <v>3339</v>
      </c>
      <c r="G333" s="1" t="e">
        <f>VLOOKUP(B333,#REF!,5,0)</f>
        <v>#REF!</v>
      </c>
      <c r="H333" s="1" t="e">
        <f>VLOOKUP(B333,#REF!,5,0)</f>
        <v>#REF!</v>
      </c>
      <c r="I333" s="2" t="e">
        <f>VLOOKUP(C333,#REF!,5,0)</f>
        <v>#REF!</v>
      </c>
    </row>
    <row r="334" spans="1:9" ht="16.5" customHeight="1" x14ac:dyDescent="0.2">
      <c r="A334" s="4">
        <v>435</v>
      </c>
      <c r="B334" s="10" t="s">
        <v>1042</v>
      </c>
      <c r="C334" s="5" t="s">
        <v>1042</v>
      </c>
      <c r="D334" s="7" t="s">
        <v>1043</v>
      </c>
      <c r="E334" s="7" t="s">
        <v>1017</v>
      </c>
      <c r="F334" s="8" t="s">
        <v>3386</v>
      </c>
      <c r="G334" s="1" t="e">
        <f>VLOOKUP(B334,#REF!,5,0)</f>
        <v>#REF!</v>
      </c>
      <c r="H334" s="1" t="e">
        <f>VLOOKUP(B334,#REF!,5,0)</f>
        <v>#REF!</v>
      </c>
      <c r="I334" s="2" t="e">
        <f>VLOOKUP(C334,#REF!,5,0)</f>
        <v>#REF!</v>
      </c>
    </row>
    <row r="335" spans="1:9" ht="16.5" customHeight="1" x14ac:dyDescent="0.2">
      <c r="A335" s="4">
        <v>478</v>
      </c>
      <c r="B335" s="10" t="s">
        <v>1128</v>
      </c>
      <c r="C335" s="5" t="s">
        <v>1128</v>
      </c>
      <c r="D335" s="7" t="s">
        <v>1129</v>
      </c>
      <c r="E335" s="7" t="s">
        <v>1101</v>
      </c>
      <c r="F335" s="8" t="s">
        <v>3408</v>
      </c>
      <c r="G335" s="1" t="e">
        <f>VLOOKUP(B335,#REF!,5,0)</f>
        <v>#REF!</v>
      </c>
      <c r="H335" s="1" t="e">
        <f>VLOOKUP(B335,#REF!,5,0)</f>
        <v>#REF!</v>
      </c>
      <c r="I335" s="2" t="e">
        <f>VLOOKUP(C335,#REF!,5,0)</f>
        <v>#REF!</v>
      </c>
    </row>
    <row r="336" spans="1:9" ht="16.5" customHeight="1" x14ac:dyDescent="0.2">
      <c r="A336" s="4">
        <v>521</v>
      </c>
      <c r="B336" s="10" t="s">
        <v>1209</v>
      </c>
      <c r="C336" s="5" t="s">
        <v>1209</v>
      </c>
      <c r="D336" s="7" t="s">
        <v>1210</v>
      </c>
      <c r="E336" s="7" t="s">
        <v>1185</v>
      </c>
      <c r="F336" s="8" t="s">
        <v>3429</v>
      </c>
      <c r="G336" s="1" t="e">
        <f>VLOOKUP(B336,#REF!,5,0)</f>
        <v>#REF!</v>
      </c>
      <c r="H336" s="1" t="e">
        <f>VLOOKUP(B336,#REF!,5,0)</f>
        <v>#REF!</v>
      </c>
      <c r="I336" s="2" t="e">
        <f>VLOOKUP(C336,#REF!,5,0)</f>
        <v>#REF!</v>
      </c>
    </row>
    <row r="337" spans="1:9" ht="16.5" customHeight="1" x14ac:dyDescent="0.2">
      <c r="A337" s="4">
        <v>563</v>
      </c>
      <c r="B337" s="10" t="s">
        <v>1296</v>
      </c>
      <c r="C337" s="5" t="s">
        <v>1296</v>
      </c>
      <c r="D337" s="7" t="s">
        <v>1297</v>
      </c>
      <c r="E337" s="7" t="s">
        <v>1267</v>
      </c>
      <c r="F337" s="8" t="s">
        <v>3256</v>
      </c>
      <c r="G337" s="1" t="e">
        <f>VLOOKUP(B337,#REF!,5,0)</f>
        <v>#REF!</v>
      </c>
      <c r="H337" s="1" t="e">
        <f>VLOOKUP(B337,#REF!,5,0)</f>
        <v>#REF!</v>
      </c>
      <c r="I337" s="2" t="e">
        <f>VLOOKUP(C337,#REF!,5,0)</f>
        <v>#REF!</v>
      </c>
    </row>
    <row r="338" spans="1:9" ht="16.5" customHeight="1" x14ac:dyDescent="0.2">
      <c r="A338" s="4">
        <v>606</v>
      </c>
      <c r="B338" s="10" t="s">
        <v>1382</v>
      </c>
      <c r="C338" s="5" t="s">
        <v>1382</v>
      </c>
      <c r="D338" s="7" t="s">
        <v>1383</v>
      </c>
      <c r="E338" s="7" t="s">
        <v>1355</v>
      </c>
      <c r="F338" s="8" t="s">
        <v>3317</v>
      </c>
      <c r="G338" s="1" t="e">
        <f>VLOOKUP(B338,#REF!,5,0)</f>
        <v>#REF!</v>
      </c>
      <c r="H338" s="1" t="e">
        <f>VLOOKUP(B338,#REF!,5,0)</f>
        <v>#REF!</v>
      </c>
      <c r="I338" s="2" t="e">
        <f>VLOOKUP(C338,#REF!,5,0)</f>
        <v>#REF!</v>
      </c>
    </row>
    <row r="339" spans="1:9" ht="16.5" customHeight="1" x14ac:dyDescent="0.2">
      <c r="A339" s="4">
        <v>391</v>
      </c>
      <c r="B339" s="10" t="s">
        <v>965</v>
      </c>
      <c r="C339" s="5" t="s">
        <v>965</v>
      </c>
      <c r="D339" s="7" t="s">
        <v>966</v>
      </c>
      <c r="E339" s="7" t="s">
        <v>935</v>
      </c>
      <c r="F339" s="8" t="s">
        <v>3367</v>
      </c>
      <c r="G339" s="1" t="e">
        <f>VLOOKUP(B339,#REF!,5,0)</f>
        <v>#REF!</v>
      </c>
      <c r="H339" s="1" t="e">
        <f>VLOOKUP(B339,#REF!,5,0)</f>
        <v>#REF!</v>
      </c>
      <c r="I339" s="2" t="e">
        <f>VLOOKUP(C339,#REF!,5,0)</f>
        <v>#REF!</v>
      </c>
    </row>
    <row r="340" spans="1:9" ht="16.5" customHeight="1" x14ac:dyDescent="0.2">
      <c r="A340" s="4">
        <v>434</v>
      </c>
      <c r="B340" s="10" t="s">
        <v>1046</v>
      </c>
      <c r="C340" s="5" t="s">
        <v>1046</v>
      </c>
      <c r="D340" s="7" t="s">
        <v>1047</v>
      </c>
      <c r="E340" s="7" t="s">
        <v>1017</v>
      </c>
      <c r="F340" s="8" t="s">
        <v>3337</v>
      </c>
      <c r="G340" s="1" t="e">
        <f>VLOOKUP(B340,#REF!,5,0)</f>
        <v>#REF!</v>
      </c>
      <c r="H340" s="1" t="e">
        <f>VLOOKUP(B340,#REF!,5,0)</f>
        <v>#REF!</v>
      </c>
      <c r="I340" s="2" t="e">
        <f>VLOOKUP(C340,#REF!,5,0)</f>
        <v>#REF!</v>
      </c>
    </row>
    <row r="341" spans="1:9" ht="16.5" customHeight="1" x14ac:dyDescent="0.2">
      <c r="A341" s="4">
        <v>477</v>
      </c>
      <c r="B341" s="10" t="s">
        <v>1132</v>
      </c>
      <c r="C341" s="5" t="s">
        <v>1132</v>
      </c>
      <c r="D341" s="7" t="s">
        <v>1133</v>
      </c>
      <c r="E341" s="7" t="s">
        <v>1101</v>
      </c>
      <c r="F341" s="8" t="s">
        <v>3317</v>
      </c>
      <c r="G341" s="1" t="e">
        <f>VLOOKUP(B341,#REF!,5,0)</f>
        <v>#REF!</v>
      </c>
      <c r="H341" s="1" t="e">
        <f>VLOOKUP(B341,#REF!,5,0)</f>
        <v>#REF!</v>
      </c>
      <c r="I341" s="2" t="e">
        <f>VLOOKUP(C341,#REF!,5,0)</f>
        <v>#REF!</v>
      </c>
    </row>
    <row r="342" spans="1:9" ht="16.5" customHeight="1" x14ac:dyDescent="0.2">
      <c r="A342" s="4">
        <v>520</v>
      </c>
      <c r="B342" s="10" t="s">
        <v>1212</v>
      </c>
      <c r="C342" s="5" t="s">
        <v>1212</v>
      </c>
      <c r="D342" s="7" t="s">
        <v>1213</v>
      </c>
      <c r="E342" s="7" t="s">
        <v>1185</v>
      </c>
      <c r="F342" s="8" t="s">
        <v>3428</v>
      </c>
      <c r="G342" s="1" t="e">
        <f>VLOOKUP(B342,#REF!,5,0)</f>
        <v>#REF!</v>
      </c>
      <c r="H342" s="1" t="e">
        <f>VLOOKUP(B342,#REF!,5,0)</f>
        <v>#REF!</v>
      </c>
      <c r="I342" s="2" t="e">
        <f>VLOOKUP(C342,#REF!,5,0)</f>
        <v>#REF!</v>
      </c>
    </row>
    <row r="343" spans="1:9" ht="16.5" customHeight="1" x14ac:dyDescent="0.2">
      <c r="A343" s="4">
        <v>562</v>
      </c>
      <c r="B343" s="10" t="s">
        <v>1300</v>
      </c>
      <c r="C343" s="5" t="s">
        <v>1300</v>
      </c>
      <c r="D343" s="7" t="s">
        <v>1301</v>
      </c>
      <c r="E343" s="7" t="s">
        <v>1267</v>
      </c>
      <c r="F343" s="8" t="s">
        <v>3445</v>
      </c>
      <c r="G343" s="1" t="e">
        <f>VLOOKUP(B343,#REF!,5,0)</f>
        <v>#REF!</v>
      </c>
      <c r="H343" s="1" t="e">
        <f>VLOOKUP(B343,#REF!,5,0)</f>
        <v>#REF!</v>
      </c>
      <c r="I343" s="2" t="e">
        <f>VLOOKUP(C343,#REF!,5,0)</f>
        <v>#REF!</v>
      </c>
    </row>
    <row r="344" spans="1:9" ht="16.5" customHeight="1" x14ac:dyDescent="0.2">
      <c r="A344" s="4">
        <v>390</v>
      </c>
      <c r="B344" s="10" t="s">
        <v>969</v>
      </c>
      <c r="C344" s="5" t="s">
        <v>969</v>
      </c>
      <c r="D344" s="7" t="s">
        <v>970</v>
      </c>
      <c r="E344" s="7" t="s">
        <v>935</v>
      </c>
      <c r="F344" s="8" t="s">
        <v>3366</v>
      </c>
      <c r="G344" s="1" t="e">
        <f>VLOOKUP(B344,#REF!,5,0)</f>
        <v>#REF!</v>
      </c>
      <c r="H344" s="1" t="e">
        <f>VLOOKUP(B344,#REF!,5,0)</f>
        <v>#REF!</v>
      </c>
      <c r="I344" s="2" t="e">
        <f>VLOOKUP(C344,#REF!,5,0)</f>
        <v>#REF!</v>
      </c>
    </row>
    <row r="345" spans="1:9" ht="16.5" customHeight="1" x14ac:dyDescent="0.2">
      <c r="A345" s="4">
        <v>433</v>
      </c>
      <c r="B345" s="10" t="s">
        <v>1048</v>
      </c>
      <c r="C345" s="5" t="s">
        <v>1048</v>
      </c>
      <c r="D345" s="7" t="s">
        <v>1049</v>
      </c>
      <c r="E345" s="7" t="s">
        <v>1017</v>
      </c>
      <c r="F345" s="8" t="s">
        <v>3385</v>
      </c>
      <c r="G345" s="1" t="e">
        <f>VLOOKUP(B345,#REF!,5,0)</f>
        <v>#REF!</v>
      </c>
      <c r="H345" s="1" t="e">
        <f>VLOOKUP(B345,#REF!,5,0)</f>
        <v>#REF!</v>
      </c>
      <c r="I345" s="2" t="e">
        <f>VLOOKUP(C345,#REF!,5,0)</f>
        <v>#REF!</v>
      </c>
    </row>
    <row r="346" spans="1:9" ht="16.5" customHeight="1" x14ac:dyDescent="0.2">
      <c r="A346" s="4">
        <v>432</v>
      </c>
      <c r="B346" s="10" t="s">
        <v>1044</v>
      </c>
      <c r="C346" s="5" t="s">
        <v>1044</v>
      </c>
      <c r="D346" s="7" t="s">
        <v>1045</v>
      </c>
      <c r="E346" s="7" t="s">
        <v>1017</v>
      </c>
      <c r="F346" s="8" t="s">
        <v>3384</v>
      </c>
      <c r="G346" s="1" t="e">
        <f>VLOOKUP(B346,#REF!,5,0)</f>
        <v>#REF!</v>
      </c>
      <c r="H346" s="1" t="e">
        <f>VLOOKUP(B346,#REF!,5,0)</f>
        <v>#REF!</v>
      </c>
      <c r="I346" s="2" t="e">
        <f>VLOOKUP(C346,#REF!,5,0)</f>
        <v>#REF!</v>
      </c>
    </row>
    <row r="347" spans="1:9" ht="16.5" customHeight="1" x14ac:dyDescent="0.2">
      <c r="A347" s="4">
        <v>476</v>
      </c>
      <c r="B347" s="10" t="s">
        <v>1130</v>
      </c>
      <c r="C347" s="5" t="s">
        <v>1130</v>
      </c>
      <c r="D347" s="7" t="s">
        <v>1131</v>
      </c>
      <c r="E347" s="7" t="s">
        <v>1101</v>
      </c>
      <c r="F347" s="8" t="s">
        <v>3382</v>
      </c>
      <c r="G347" s="1" t="e">
        <f>VLOOKUP(B347,#REF!,5,0)</f>
        <v>#REF!</v>
      </c>
      <c r="H347" s="1" t="e">
        <f>VLOOKUP(B347,#REF!,5,0)</f>
        <v>#REF!</v>
      </c>
      <c r="I347" s="2" t="e">
        <f>VLOOKUP(C347,#REF!,5,0)</f>
        <v>#REF!</v>
      </c>
    </row>
    <row r="348" spans="1:9" ht="16.5" customHeight="1" x14ac:dyDescent="0.2">
      <c r="A348" s="4">
        <v>519</v>
      </c>
      <c r="B348" s="10" t="s">
        <v>1211</v>
      </c>
      <c r="C348" s="5" t="s">
        <v>1211</v>
      </c>
      <c r="D348" s="7" t="s">
        <v>1131</v>
      </c>
      <c r="E348" s="7" t="s">
        <v>1185</v>
      </c>
      <c r="F348" s="8" t="s">
        <v>3427</v>
      </c>
      <c r="G348" s="1" t="e">
        <f>VLOOKUP(B348,#REF!,5,0)</f>
        <v>#REF!</v>
      </c>
      <c r="H348" s="1" t="e">
        <f>VLOOKUP(B348,#REF!,5,0)</f>
        <v>#REF!</v>
      </c>
      <c r="I348" s="2" t="e">
        <f>VLOOKUP(C348,#REF!,5,0)</f>
        <v>#REF!</v>
      </c>
    </row>
    <row r="349" spans="1:9" ht="16.5" customHeight="1" x14ac:dyDescent="0.2">
      <c r="A349" s="4">
        <v>561</v>
      </c>
      <c r="B349" s="10" t="s">
        <v>1298</v>
      </c>
      <c r="C349" s="5" t="s">
        <v>1298</v>
      </c>
      <c r="D349" s="7" t="s">
        <v>1299</v>
      </c>
      <c r="E349" s="7" t="s">
        <v>1267</v>
      </c>
      <c r="F349" s="8" t="s">
        <v>3408</v>
      </c>
      <c r="G349" s="1" t="e">
        <f>VLOOKUP(B349,#REF!,5,0)</f>
        <v>#REF!</v>
      </c>
      <c r="H349" s="1" t="e">
        <f>VLOOKUP(B349,#REF!,5,0)</f>
        <v>#REF!</v>
      </c>
      <c r="I349" s="2" t="e">
        <f>VLOOKUP(C349,#REF!,5,0)</f>
        <v>#REF!</v>
      </c>
    </row>
    <row r="350" spans="1:9" ht="16.5" customHeight="1" x14ac:dyDescent="0.2">
      <c r="A350" s="4">
        <v>605</v>
      </c>
      <c r="B350" s="10" t="s">
        <v>1384</v>
      </c>
      <c r="C350" s="5" t="s">
        <v>1384</v>
      </c>
      <c r="D350" s="7" t="s">
        <v>635</v>
      </c>
      <c r="E350" s="7" t="s">
        <v>1355</v>
      </c>
      <c r="F350" s="8" t="s">
        <v>3462</v>
      </c>
      <c r="G350" s="1" t="e">
        <f>VLOOKUP(B350,#REF!,5,0)</f>
        <v>#REF!</v>
      </c>
      <c r="H350" s="1" t="e">
        <f>VLOOKUP(B350,#REF!,5,0)</f>
        <v>#REF!</v>
      </c>
      <c r="I350" s="2" t="e">
        <f>VLOOKUP(C350,#REF!,5,0)</f>
        <v>#REF!</v>
      </c>
    </row>
    <row r="351" spans="1:9" ht="16.5" customHeight="1" x14ac:dyDescent="0.2">
      <c r="A351" s="4">
        <v>389</v>
      </c>
      <c r="B351" s="10" t="s">
        <v>967</v>
      </c>
      <c r="C351" s="5" t="s">
        <v>967</v>
      </c>
      <c r="D351" s="7" t="s">
        <v>968</v>
      </c>
      <c r="E351" s="7" t="s">
        <v>935</v>
      </c>
      <c r="F351" s="8" t="s">
        <v>3329</v>
      </c>
      <c r="G351" s="1" t="e">
        <f>VLOOKUP(B351,#REF!,5,0)</f>
        <v>#REF!</v>
      </c>
      <c r="H351" s="1" t="e">
        <f>VLOOKUP(B351,#REF!,5,0)</f>
        <v>#REF!</v>
      </c>
      <c r="I351" s="2" t="e">
        <f>VLOOKUP(C351,#REF!,5,0)</f>
        <v>#REF!</v>
      </c>
    </row>
    <row r="352" spans="1:9" ht="16.5" customHeight="1" x14ac:dyDescent="0.2">
      <c r="A352" s="4">
        <v>388</v>
      </c>
      <c r="B352" s="10" t="s">
        <v>971</v>
      </c>
      <c r="C352" s="5" t="s">
        <v>971</v>
      </c>
      <c r="D352" s="7" t="s">
        <v>972</v>
      </c>
      <c r="E352" s="7" t="s">
        <v>935</v>
      </c>
      <c r="F352" s="8" t="s">
        <v>3344</v>
      </c>
      <c r="G352" s="1" t="e">
        <f>VLOOKUP(B352,#REF!,5,0)</f>
        <v>#REF!</v>
      </c>
      <c r="H352" s="1" t="e">
        <f>VLOOKUP(B352,#REF!,5,0)</f>
        <v>#REF!</v>
      </c>
      <c r="I352" s="2" t="e">
        <f>VLOOKUP(C352,#REF!,5,0)</f>
        <v>#REF!</v>
      </c>
    </row>
    <row r="353" spans="1:9" ht="16.5" customHeight="1" x14ac:dyDescent="0.2">
      <c r="A353" s="4">
        <v>431</v>
      </c>
      <c r="B353" s="10" t="s">
        <v>1050</v>
      </c>
      <c r="C353" s="5" t="s">
        <v>1050</v>
      </c>
      <c r="D353" s="7" t="s">
        <v>1051</v>
      </c>
      <c r="E353" s="7" t="s">
        <v>1017</v>
      </c>
      <c r="F353" s="8" t="s">
        <v>3383</v>
      </c>
      <c r="G353" s="1" t="e">
        <f>VLOOKUP(B353,#REF!,5,0)</f>
        <v>#REF!</v>
      </c>
      <c r="H353" s="1" t="e">
        <f>VLOOKUP(B353,#REF!,5,0)</f>
        <v>#REF!</v>
      </c>
      <c r="I353" s="2" t="e">
        <f>VLOOKUP(C353,#REF!,5,0)</f>
        <v>#REF!</v>
      </c>
    </row>
    <row r="354" spans="1:9" ht="16.5" customHeight="1" x14ac:dyDescent="0.2">
      <c r="A354" s="4">
        <v>475</v>
      </c>
      <c r="B354" s="10" t="s">
        <v>1134</v>
      </c>
      <c r="C354" s="5" t="s">
        <v>1134</v>
      </c>
      <c r="D354" s="7" t="s">
        <v>1135</v>
      </c>
      <c r="E354" s="7" t="s">
        <v>1101</v>
      </c>
      <c r="F354" s="8" t="s">
        <v>3399</v>
      </c>
      <c r="G354" s="1" t="e">
        <f>VLOOKUP(B354,#REF!,5,0)</f>
        <v>#REF!</v>
      </c>
      <c r="H354" s="1" t="e">
        <f>VLOOKUP(B354,#REF!,5,0)</f>
        <v>#REF!</v>
      </c>
      <c r="I354" s="2" t="e">
        <f>VLOOKUP(C354,#REF!,5,0)</f>
        <v>#REF!</v>
      </c>
    </row>
    <row r="355" spans="1:9" ht="16.5" customHeight="1" x14ac:dyDescent="0.2">
      <c r="A355" s="4">
        <v>518</v>
      </c>
      <c r="B355" s="10" t="s">
        <v>1214</v>
      </c>
      <c r="C355" s="5" t="s">
        <v>1214</v>
      </c>
      <c r="D355" s="7" t="s">
        <v>1215</v>
      </c>
      <c r="E355" s="7" t="s">
        <v>1185</v>
      </c>
      <c r="F355" s="8" t="s">
        <v>3416</v>
      </c>
      <c r="G355" s="1" t="e">
        <f>VLOOKUP(B355,#REF!,5,0)</f>
        <v>#REF!</v>
      </c>
      <c r="H355" s="1" t="e">
        <f>VLOOKUP(B355,#REF!,5,0)</f>
        <v>#REF!</v>
      </c>
      <c r="I355" s="2" t="e">
        <f>VLOOKUP(C355,#REF!,5,0)</f>
        <v>#REF!</v>
      </c>
    </row>
    <row r="356" spans="1:9" ht="16.5" customHeight="1" x14ac:dyDescent="0.2">
      <c r="A356" s="4">
        <v>560</v>
      </c>
      <c r="B356" s="10" t="s">
        <v>1302</v>
      </c>
      <c r="C356" s="5" t="s">
        <v>1302</v>
      </c>
      <c r="D356" s="7" t="s">
        <v>1303</v>
      </c>
      <c r="E356" s="7" t="s">
        <v>1267</v>
      </c>
      <c r="F356" s="8" t="s">
        <v>3444</v>
      </c>
      <c r="G356" s="1" t="e">
        <f>VLOOKUP(B356,#REF!,5,0)</f>
        <v>#REF!</v>
      </c>
      <c r="H356" s="1" t="e">
        <f>VLOOKUP(B356,#REF!,5,0)</f>
        <v>#REF!</v>
      </c>
      <c r="I356" s="2" t="e">
        <f>VLOOKUP(C356,#REF!,5,0)</f>
        <v>#REF!</v>
      </c>
    </row>
    <row r="357" spans="1:9" ht="16.5" customHeight="1" x14ac:dyDescent="0.2">
      <c r="A357" s="4">
        <v>604</v>
      </c>
      <c r="B357" s="10" t="s">
        <v>1385</v>
      </c>
      <c r="C357" s="5" t="s">
        <v>1385</v>
      </c>
      <c r="D357" s="7" t="s">
        <v>1386</v>
      </c>
      <c r="E357" s="7" t="s">
        <v>1355</v>
      </c>
      <c r="F357" s="8" t="s">
        <v>3294</v>
      </c>
      <c r="G357" s="1" t="e">
        <f>VLOOKUP(B357,#REF!,5,0)</f>
        <v>#REF!</v>
      </c>
      <c r="H357" s="1" t="e">
        <f>VLOOKUP(B357,#REF!,5,0)</f>
        <v>#REF!</v>
      </c>
      <c r="I357" s="2" t="e">
        <f>VLOOKUP(C357,#REF!,5,0)</f>
        <v>#REF!</v>
      </c>
    </row>
    <row r="358" spans="1:9" ht="16.5" customHeight="1" x14ac:dyDescent="0.2">
      <c r="A358" s="4">
        <v>474</v>
      </c>
      <c r="B358" s="10" t="s">
        <v>1136</v>
      </c>
      <c r="C358" s="5" t="s">
        <v>1136</v>
      </c>
      <c r="D358" s="7" t="s">
        <v>1137</v>
      </c>
      <c r="E358" s="7" t="s">
        <v>1101</v>
      </c>
      <c r="F358" s="8" t="s">
        <v>3235</v>
      </c>
      <c r="G358" s="1" t="e">
        <f>VLOOKUP(B358,#REF!,5,0)</f>
        <v>#REF!</v>
      </c>
      <c r="H358" s="1" t="e">
        <f>VLOOKUP(B358,#REF!,5,0)</f>
        <v>#REF!</v>
      </c>
      <c r="I358" s="2" t="e">
        <f>VLOOKUP(C358,#REF!,5,0)</f>
        <v>#REF!</v>
      </c>
    </row>
    <row r="359" spans="1:9" ht="16.5" customHeight="1" x14ac:dyDescent="0.2">
      <c r="A359" s="4">
        <v>517</v>
      </c>
      <c r="B359" s="10" t="s">
        <v>1216</v>
      </c>
      <c r="C359" s="5" t="s">
        <v>1216</v>
      </c>
      <c r="D359" s="7" t="s">
        <v>1217</v>
      </c>
      <c r="E359" s="7" t="s">
        <v>1185</v>
      </c>
      <c r="F359" s="8" t="s">
        <v>3274</v>
      </c>
      <c r="G359" s="1" t="e">
        <f>VLOOKUP(B359,#REF!,5,0)</f>
        <v>#REF!</v>
      </c>
      <c r="H359" s="1" t="e">
        <f>VLOOKUP(B359,#REF!,5,0)</f>
        <v>#REF!</v>
      </c>
      <c r="I359" s="2" t="e">
        <f>VLOOKUP(C359,#REF!,5,0)</f>
        <v>#REF!</v>
      </c>
    </row>
    <row r="360" spans="1:9" ht="16.5" customHeight="1" x14ac:dyDescent="0.2">
      <c r="A360" s="4">
        <v>559</v>
      </c>
      <c r="B360" s="10" t="s">
        <v>1304</v>
      </c>
      <c r="C360" s="5" t="s">
        <v>1304</v>
      </c>
      <c r="D360" s="7" t="s">
        <v>1305</v>
      </c>
      <c r="E360" s="7" t="s">
        <v>1267</v>
      </c>
      <c r="F360" s="8" t="s">
        <v>3250</v>
      </c>
      <c r="G360" s="1" t="e">
        <f>VLOOKUP(B360,#REF!,5,0)</f>
        <v>#REF!</v>
      </c>
      <c r="H360" s="1" t="e">
        <f>VLOOKUP(B360,#REF!,5,0)</f>
        <v>#REF!</v>
      </c>
      <c r="I360" s="2" t="e">
        <f>VLOOKUP(C360,#REF!,5,0)</f>
        <v>#REF!</v>
      </c>
    </row>
    <row r="361" spans="1:9" ht="16.5" customHeight="1" x14ac:dyDescent="0.2">
      <c r="A361" s="4">
        <v>603</v>
      </c>
      <c r="B361" s="10" t="s">
        <v>1387</v>
      </c>
      <c r="C361" s="5" t="s">
        <v>1387</v>
      </c>
      <c r="D361" s="7" t="s">
        <v>1388</v>
      </c>
      <c r="E361" s="7" t="s">
        <v>1355</v>
      </c>
      <c r="F361" s="8" t="s">
        <v>3296</v>
      </c>
      <c r="G361" s="1" t="e">
        <f>VLOOKUP(B361,#REF!,5,0)</f>
        <v>#REF!</v>
      </c>
      <c r="H361" s="1" t="e">
        <f>VLOOKUP(B361,#REF!,5,0)</f>
        <v>#REF!</v>
      </c>
      <c r="I361" s="2" t="e">
        <f>VLOOKUP(C361,#REF!,5,0)</f>
        <v>#REF!</v>
      </c>
    </row>
    <row r="362" spans="1:9" ht="16.5" customHeight="1" x14ac:dyDescent="0.2">
      <c r="A362" s="4">
        <v>516</v>
      </c>
      <c r="B362" s="10" t="s">
        <v>1218</v>
      </c>
      <c r="C362" s="5" t="s">
        <v>1218</v>
      </c>
      <c r="D362" s="7" t="s">
        <v>1219</v>
      </c>
      <c r="E362" s="7" t="s">
        <v>1185</v>
      </c>
      <c r="F362" s="8" t="s">
        <v>3426</v>
      </c>
      <c r="G362" s="1" t="e">
        <f>VLOOKUP(B362,#REF!,5,0)</f>
        <v>#REF!</v>
      </c>
      <c r="H362" s="1" t="e">
        <f>VLOOKUP(B362,#REF!,5,0)</f>
        <v>#REF!</v>
      </c>
      <c r="I362" s="2" t="e">
        <f>VLOOKUP(C362,#REF!,5,0)</f>
        <v>#REF!</v>
      </c>
    </row>
    <row r="363" spans="1:9" ht="16.5" customHeight="1" x14ac:dyDescent="0.2">
      <c r="A363" s="4">
        <v>387</v>
      </c>
      <c r="B363" s="10" t="s">
        <v>973</v>
      </c>
      <c r="C363" s="5" t="s">
        <v>973</v>
      </c>
      <c r="D363" s="7" t="s">
        <v>974</v>
      </c>
      <c r="E363" s="7" t="s">
        <v>935</v>
      </c>
      <c r="F363" s="8" t="s">
        <v>3365</v>
      </c>
      <c r="G363" s="1" t="e">
        <f>VLOOKUP(B363,#REF!,5,0)</f>
        <v>#REF!</v>
      </c>
      <c r="H363" s="1" t="e">
        <f>VLOOKUP(B363,#REF!,5,0)</f>
        <v>#REF!</v>
      </c>
      <c r="I363" s="2" t="e">
        <f>VLOOKUP(C363,#REF!,5,0)</f>
        <v>#REF!</v>
      </c>
    </row>
    <row r="364" spans="1:9" ht="16.5" customHeight="1" x14ac:dyDescent="0.2">
      <c r="A364" s="4">
        <v>430</v>
      </c>
      <c r="B364" s="10" t="s">
        <v>1052</v>
      </c>
      <c r="C364" s="5" t="s">
        <v>1052</v>
      </c>
      <c r="D364" s="7" t="s">
        <v>1053</v>
      </c>
      <c r="E364" s="7" t="s">
        <v>1017</v>
      </c>
      <c r="F364" s="8" t="s">
        <v>3268</v>
      </c>
      <c r="G364" s="1" t="e">
        <f>VLOOKUP(B364,#REF!,5,0)</f>
        <v>#REF!</v>
      </c>
      <c r="H364" s="1" t="e">
        <f>VLOOKUP(B364,#REF!,5,0)</f>
        <v>#REF!</v>
      </c>
      <c r="I364" s="2" t="e">
        <f>VLOOKUP(C364,#REF!,5,0)</f>
        <v>#REF!</v>
      </c>
    </row>
    <row r="365" spans="1:9" ht="16.5" customHeight="1" x14ac:dyDescent="0.2">
      <c r="A365" s="4">
        <v>473</v>
      </c>
      <c r="B365" s="10" t="s">
        <v>1138</v>
      </c>
      <c r="C365" s="5" t="s">
        <v>1138</v>
      </c>
      <c r="D365" s="7" t="s">
        <v>1139</v>
      </c>
      <c r="E365" s="7" t="s">
        <v>1101</v>
      </c>
      <c r="F365" s="8" t="s">
        <v>3407</v>
      </c>
      <c r="G365" s="1" t="e">
        <f>VLOOKUP(B365,#REF!,5,0)</f>
        <v>#REF!</v>
      </c>
      <c r="H365" s="1" t="e">
        <f>VLOOKUP(B365,#REF!,5,0)</f>
        <v>#REF!</v>
      </c>
      <c r="I365" s="2" t="e">
        <f>VLOOKUP(C365,#REF!,5,0)</f>
        <v>#REF!</v>
      </c>
    </row>
    <row r="366" spans="1:9" ht="16.5" customHeight="1" x14ac:dyDescent="0.2">
      <c r="A366" s="4">
        <v>515</v>
      </c>
      <c r="B366" s="10" t="s">
        <v>1220</v>
      </c>
      <c r="C366" s="5" t="s">
        <v>1220</v>
      </c>
      <c r="D366" s="7" t="s">
        <v>1221</v>
      </c>
      <c r="E366" s="7" t="s">
        <v>1185</v>
      </c>
      <c r="F366" s="8" t="s">
        <v>3360</v>
      </c>
      <c r="G366" s="1" t="e">
        <f>VLOOKUP(B366,#REF!,5,0)</f>
        <v>#REF!</v>
      </c>
      <c r="H366" s="1" t="e">
        <f>VLOOKUP(B366,#REF!,5,0)</f>
        <v>#REF!</v>
      </c>
      <c r="I366" s="2" t="e">
        <f>VLOOKUP(C366,#REF!,5,0)</f>
        <v>#REF!</v>
      </c>
    </row>
    <row r="367" spans="1:9" ht="16.5" customHeight="1" x14ac:dyDescent="0.2">
      <c r="A367" s="4">
        <v>558</v>
      </c>
      <c r="B367" s="10" t="s">
        <v>1306</v>
      </c>
      <c r="C367" s="5" t="s">
        <v>1306</v>
      </c>
      <c r="D367" s="7" t="s">
        <v>1221</v>
      </c>
      <c r="E367" s="7" t="s">
        <v>1267</v>
      </c>
      <c r="F367" s="8" t="s">
        <v>3392</v>
      </c>
      <c r="G367" s="1" t="e">
        <f>VLOOKUP(B367,#REF!,5,0)</f>
        <v>#REF!</v>
      </c>
      <c r="H367" s="1" t="e">
        <f>VLOOKUP(B367,#REF!,5,0)</f>
        <v>#REF!</v>
      </c>
      <c r="I367" s="2" t="e">
        <f>VLOOKUP(C367,#REF!,5,0)</f>
        <v>#REF!</v>
      </c>
    </row>
    <row r="368" spans="1:9" ht="16.5" customHeight="1" x14ac:dyDescent="0.2">
      <c r="A368" s="4">
        <v>602</v>
      </c>
      <c r="B368" s="10" t="s">
        <v>1389</v>
      </c>
      <c r="C368" s="5" t="s">
        <v>1389</v>
      </c>
      <c r="D368" s="7" t="s">
        <v>1390</v>
      </c>
      <c r="E368" s="7" t="s">
        <v>1355</v>
      </c>
      <c r="F368" s="8" t="s">
        <v>3302</v>
      </c>
      <c r="G368" s="1" t="e">
        <f>VLOOKUP(B368,#REF!,5,0)</f>
        <v>#REF!</v>
      </c>
      <c r="H368" s="1" t="e">
        <f>VLOOKUP(B368,#REF!,5,0)</f>
        <v>#REF!</v>
      </c>
      <c r="I368" s="2" t="e">
        <f>VLOOKUP(C368,#REF!,5,0)</f>
        <v>#REF!</v>
      </c>
    </row>
    <row r="369" spans="1:9" ht="16.5" customHeight="1" x14ac:dyDescent="0.2">
      <c r="A369" s="4">
        <v>386</v>
      </c>
      <c r="B369" s="10" t="s">
        <v>975</v>
      </c>
      <c r="C369" s="5" t="s">
        <v>975</v>
      </c>
      <c r="D369" s="7" t="s">
        <v>976</v>
      </c>
      <c r="E369" s="7" t="s">
        <v>935</v>
      </c>
      <c r="F369" s="8" t="s">
        <v>3364</v>
      </c>
      <c r="G369" s="1" t="e">
        <f>VLOOKUP(B369,#REF!,5,0)</f>
        <v>#REF!</v>
      </c>
      <c r="H369" s="1" t="e">
        <f>VLOOKUP(B369,#REF!,5,0)</f>
        <v>#REF!</v>
      </c>
      <c r="I369" s="2" t="e">
        <f>VLOOKUP(C369,#REF!,5,0)</f>
        <v>#REF!</v>
      </c>
    </row>
    <row r="370" spans="1:9" ht="16.5" customHeight="1" x14ac:dyDescent="0.2">
      <c r="A370" s="4">
        <v>429</v>
      </c>
      <c r="B370" s="10" t="s">
        <v>1054</v>
      </c>
      <c r="C370" s="5" t="s">
        <v>1054</v>
      </c>
      <c r="D370" s="7" t="s">
        <v>723</v>
      </c>
      <c r="E370" s="7" t="s">
        <v>1017</v>
      </c>
      <c r="F370" s="8" t="s">
        <v>3226</v>
      </c>
      <c r="G370" s="1" t="e">
        <f>VLOOKUP(B370,#REF!,5,0)</f>
        <v>#REF!</v>
      </c>
      <c r="H370" s="1" t="e">
        <f>VLOOKUP(B370,#REF!,5,0)</f>
        <v>#REF!</v>
      </c>
      <c r="I370" s="2" t="e">
        <f>VLOOKUP(C370,#REF!,5,0)</f>
        <v>#REF!</v>
      </c>
    </row>
    <row r="371" spans="1:9" ht="16.5" customHeight="1" x14ac:dyDescent="0.2">
      <c r="A371" s="4">
        <v>472</v>
      </c>
      <c r="B371" s="10" t="s">
        <v>1140</v>
      </c>
      <c r="C371" s="5" t="s">
        <v>1140</v>
      </c>
      <c r="D371" s="7" t="s">
        <v>723</v>
      </c>
      <c r="E371" s="7" t="s">
        <v>1101</v>
      </c>
      <c r="F371" s="8" t="s">
        <v>3406</v>
      </c>
      <c r="G371" s="1" t="e">
        <f>VLOOKUP(B371,#REF!,5,0)</f>
        <v>#REF!</v>
      </c>
      <c r="H371" s="1" t="e">
        <f>VLOOKUP(B371,#REF!,5,0)</f>
        <v>#REF!</v>
      </c>
      <c r="I371" s="2" t="e">
        <f>VLOOKUP(C371,#REF!,5,0)</f>
        <v>#REF!</v>
      </c>
    </row>
    <row r="372" spans="1:9" ht="16.5" customHeight="1" x14ac:dyDescent="0.2">
      <c r="A372" s="4">
        <v>514</v>
      </c>
      <c r="B372" s="10" t="s">
        <v>1222</v>
      </c>
      <c r="C372" s="5" t="s">
        <v>1222</v>
      </c>
      <c r="D372" s="7" t="s">
        <v>1223</v>
      </c>
      <c r="E372" s="7" t="s">
        <v>1185</v>
      </c>
      <c r="F372" s="8" t="s">
        <v>3324</v>
      </c>
      <c r="G372" s="1" t="e">
        <f>VLOOKUP(B372,#REF!,5,0)</f>
        <v>#REF!</v>
      </c>
      <c r="H372" s="1" t="e">
        <f>VLOOKUP(B372,#REF!,5,0)</f>
        <v>#REF!</v>
      </c>
      <c r="I372" s="2" t="e">
        <f>VLOOKUP(C372,#REF!,5,0)</f>
        <v>#REF!</v>
      </c>
    </row>
    <row r="373" spans="1:9" ht="16.5" customHeight="1" x14ac:dyDescent="0.2">
      <c r="A373" s="4">
        <v>557</v>
      </c>
      <c r="B373" s="10" t="s">
        <v>1307</v>
      </c>
      <c r="C373" s="5" t="s">
        <v>1307</v>
      </c>
      <c r="D373" s="7" t="s">
        <v>1308</v>
      </c>
      <c r="E373" s="7" t="s">
        <v>1267</v>
      </c>
      <c r="F373" s="8" t="s">
        <v>3263</v>
      </c>
      <c r="G373" s="1" t="e">
        <f>VLOOKUP(B373,#REF!,5,0)</f>
        <v>#REF!</v>
      </c>
      <c r="H373" s="1" t="e">
        <f>VLOOKUP(B373,#REF!,5,0)</f>
        <v>#REF!</v>
      </c>
      <c r="I373" s="2" t="e">
        <f>VLOOKUP(C373,#REF!,5,0)</f>
        <v>#REF!</v>
      </c>
    </row>
    <row r="374" spans="1:9" ht="16.5" customHeight="1" x14ac:dyDescent="0.2">
      <c r="A374" s="4">
        <v>601</v>
      </c>
      <c r="B374" s="10" t="s">
        <v>1391</v>
      </c>
      <c r="C374" s="5" t="s">
        <v>1391</v>
      </c>
      <c r="D374" s="7" t="s">
        <v>1392</v>
      </c>
      <c r="E374" s="7" t="s">
        <v>1355</v>
      </c>
      <c r="F374" s="8" t="s">
        <v>3461</v>
      </c>
      <c r="G374" s="1" t="e">
        <f>VLOOKUP(B374,#REF!,5,0)</f>
        <v>#REF!</v>
      </c>
      <c r="H374" s="1" t="e">
        <f>VLOOKUP(B374,#REF!,5,0)</f>
        <v>#REF!</v>
      </c>
      <c r="I374" s="2" t="e">
        <f>VLOOKUP(C374,#REF!,5,0)</f>
        <v>#REF!</v>
      </c>
    </row>
    <row r="375" spans="1:9" ht="16.5" customHeight="1" x14ac:dyDescent="0.2">
      <c r="A375" s="4">
        <v>385</v>
      </c>
      <c r="B375" s="10" t="s">
        <v>977</v>
      </c>
      <c r="C375" s="5" t="s">
        <v>977</v>
      </c>
      <c r="D375" s="7" t="s">
        <v>891</v>
      </c>
      <c r="E375" s="7" t="s">
        <v>935</v>
      </c>
      <c r="F375" s="8" t="s">
        <v>3340</v>
      </c>
      <c r="G375" s="1" t="e">
        <f>VLOOKUP(B375,#REF!,5,0)</f>
        <v>#REF!</v>
      </c>
      <c r="H375" s="1" t="e">
        <f>VLOOKUP(B375,#REF!,5,0)</f>
        <v>#REF!</v>
      </c>
      <c r="I375" s="2" t="e">
        <f>VLOOKUP(C375,#REF!,5,0)</f>
        <v>#REF!</v>
      </c>
    </row>
    <row r="376" spans="1:9" ht="16.5" customHeight="1" x14ac:dyDescent="0.2">
      <c r="A376" s="4">
        <v>428</v>
      </c>
      <c r="B376" s="10" t="s">
        <v>1057</v>
      </c>
      <c r="C376" s="5" t="s">
        <v>1057</v>
      </c>
      <c r="D376" s="7" t="s">
        <v>1058</v>
      </c>
      <c r="E376" s="7" t="s">
        <v>1017</v>
      </c>
      <c r="F376" s="8" t="s">
        <v>3382</v>
      </c>
      <c r="G376" s="1" t="e">
        <f>VLOOKUP(B376,#REF!,5,0)</f>
        <v>#REF!</v>
      </c>
      <c r="H376" s="1" t="e">
        <f>VLOOKUP(B376,#REF!,5,0)</f>
        <v>#REF!</v>
      </c>
      <c r="I376" s="2" t="e">
        <f>VLOOKUP(C376,#REF!,5,0)</f>
        <v>#REF!</v>
      </c>
    </row>
    <row r="377" spans="1:9" ht="16.5" customHeight="1" x14ac:dyDescent="0.2">
      <c r="A377" s="4">
        <v>471</v>
      </c>
      <c r="B377" s="10" t="s">
        <v>1141</v>
      </c>
      <c r="C377" s="5" t="s">
        <v>1141</v>
      </c>
      <c r="D377" s="7" t="s">
        <v>1142</v>
      </c>
      <c r="E377" s="7" t="s">
        <v>1101</v>
      </c>
      <c r="F377" s="8" t="s">
        <v>3228</v>
      </c>
      <c r="G377" s="1" t="e">
        <f>VLOOKUP(B377,#REF!,5,0)</f>
        <v>#REF!</v>
      </c>
      <c r="H377" s="1" t="e">
        <f>VLOOKUP(B377,#REF!,5,0)</f>
        <v>#REF!</v>
      </c>
      <c r="I377" s="2" t="e">
        <f>VLOOKUP(C377,#REF!,5,0)</f>
        <v>#REF!</v>
      </c>
    </row>
    <row r="378" spans="1:9" ht="16.5" customHeight="1" x14ac:dyDescent="0.2">
      <c r="A378" s="4">
        <v>513</v>
      </c>
      <c r="B378" s="10" t="s">
        <v>1224</v>
      </c>
      <c r="C378" s="5" t="s">
        <v>1224</v>
      </c>
      <c r="D378" s="7" t="s">
        <v>1225</v>
      </c>
      <c r="E378" s="7" t="s">
        <v>1185</v>
      </c>
      <c r="F378" s="8" t="s">
        <v>3279</v>
      </c>
      <c r="G378" s="1" t="e">
        <f>VLOOKUP(B378,#REF!,5,0)</f>
        <v>#REF!</v>
      </c>
      <c r="H378" s="1" t="e">
        <f>VLOOKUP(B378,#REF!,5,0)</f>
        <v>#REF!</v>
      </c>
      <c r="I378" s="2" t="e">
        <f>VLOOKUP(C378,#REF!,5,0)</f>
        <v>#REF!</v>
      </c>
    </row>
    <row r="379" spans="1:9" ht="16.5" customHeight="1" x14ac:dyDescent="0.2">
      <c r="A379" s="4">
        <v>556</v>
      </c>
      <c r="B379" s="10" t="s">
        <v>1309</v>
      </c>
      <c r="C379" s="5" t="s">
        <v>1309</v>
      </c>
      <c r="D379" s="7" t="s">
        <v>1310</v>
      </c>
      <c r="E379" s="7" t="s">
        <v>1267</v>
      </c>
      <c r="F379" s="8" t="s">
        <v>3307</v>
      </c>
      <c r="G379" s="1" t="e">
        <f>VLOOKUP(B379,#REF!,5,0)</f>
        <v>#REF!</v>
      </c>
      <c r="H379" s="1" t="e">
        <f>VLOOKUP(B379,#REF!,5,0)</f>
        <v>#REF!</v>
      </c>
      <c r="I379" s="2" t="e">
        <f>VLOOKUP(C379,#REF!,5,0)</f>
        <v>#REF!</v>
      </c>
    </row>
    <row r="380" spans="1:9" ht="16.5" customHeight="1" x14ac:dyDescent="0.2">
      <c r="A380" s="4">
        <v>600</v>
      </c>
      <c r="B380" s="10" t="s">
        <v>1393</v>
      </c>
      <c r="C380" s="5" t="s">
        <v>1393</v>
      </c>
      <c r="D380" s="7" t="s">
        <v>1394</v>
      </c>
      <c r="E380" s="7" t="s">
        <v>1355</v>
      </c>
      <c r="F380" s="8" t="s">
        <v>3460</v>
      </c>
      <c r="G380" s="1" t="e">
        <f>VLOOKUP(B380,#REF!,5,0)</f>
        <v>#REF!</v>
      </c>
      <c r="H380" s="1" t="e">
        <f>VLOOKUP(B380,#REF!,5,0)</f>
        <v>#REF!</v>
      </c>
      <c r="I380" s="2" t="e">
        <f>VLOOKUP(C380,#REF!,5,0)</f>
        <v>#REF!</v>
      </c>
    </row>
    <row r="381" spans="1:9" ht="16.5" customHeight="1" x14ac:dyDescent="0.2">
      <c r="A381" s="4">
        <v>384</v>
      </c>
      <c r="B381" s="10" t="s">
        <v>978</v>
      </c>
      <c r="C381" s="5" t="s">
        <v>978</v>
      </c>
      <c r="D381" s="7" t="s">
        <v>979</v>
      </c>
      <c r="E381" s="7" t="s">
        <v>935</v>
      </c>
      <c r="F381" s="8" t="s">
        <v>3216</v>
      </c>
      <c r="G381" s="1" t="e">
        <f>VLOOKUP(B381,#REF!,5,0)</f>
        <v>#REF!</v>
      </c>
      <c r="H381" s="1" t="e">
        <f>VLOOKUP(B381,#REF!,5,0)</f>
        <v>#REF!</v>
      </c>
      <c r="I381" s="2" t="e">
        <f>VLOOKUP(C381,#REF!,5,0)</f>
        <v>#REF!</v>
      </c>
    </row>
    <row r="382" spans="1:9" ht="16.5" customHeight="1" x14ac:dyDescent="0.2">
      <c r="A382" s="4">
        <v>427</v>
      </c>
      <c r="B382" s="10" t="s">
        <v>1059</v>
      </c>
      <c r="C382" s="5" t="s">
        <v>1059</v>
      </c>
      <c r="D382" s="7" t="s">
        <v>1060</v>
      </c>
      <c r="E382" s="7" t="s">
        <v>1017</v>
      </c>
      <c r="F382" s="8" t="s">
        <v>3332</v>
      </c>
      <c r="G382" s="1" t="e">
        <f>VLOOKUP(B382,#REF!,5,0)</f>
        <v>#REF!</v>
      </c>
      <c r="H382" s="1" t="e">
        <f>VLOOKUP(B382,#REF!,5,0)</f>
        <v>#REF!</v>
      </c>
      <c r="I382" s="2" t="e">
        <f>VLOOKUP(C382,#REF!,5,0)</f>
        <v>#REF!</v>
      </c>
    </row>
    <row r="383" spans="1:9" ht="16.5" customHeight="1" x14ac:dyDescent="0.2">
      <c r="A383" s="4">
        <v>470</v>
      </c>
      <c r="B383" s="10" t="s">
        <v>1143</v>
      </c>
      <c r="C383" s="5" t="s">
        <v>1143</v>
      </c>
      <c r="D383" s="7" t="s">
        <v>1144</v>
      </c>
      <c r="E383" s="7" t="s">
        <v>1101</v>
      </c>
      <c r="F383" s="8" t="s">
        <v>3377</v>
      </c>
      <c r="G383" s="1" t="e">
        <f>VLOOKUP(B383,#REF!,5,0)</f>
        <v>#REF!</v>
      </c>
      <c r="H383" s="1" t="e">
        <f>VLOOKUP(B383,#REF!,5,0)</f>
        <v>#REF!</v>
      </c>
      <c r="I383" s="2" t="e">
        <f>VLOOKUP(C383,#REF!,5,0)</f>
        <v>#REF!</v>
      </c>
    </row>
    <row r="384" spans="1:9" ht="16.5" customHeight="1" x14ac:dyDescent="0.2">
      <c r="A384" s="4">
        <v>512</v>
      </c>
      <c r="B384" s="10" t="s">
        <v>1226</v>
      </c>
      <c r="C384" s="5" t="s">
        <v>1226</v>
      </c>
      <c r="D384" s="7" t="s">
        <v>1227</v>
      </c>
      <c r="E384" s="7" t="s">
        <v>1185</v>
      </c>
      <c r="F384" s="8" t="s">
        <v>3362</v>
      </c>
      <c r="G384" s="1" t="e">
        <f>VLOOKUP(B384,#REF!,5,0)</f>
        <v>#REF!</v>
      </c>
      <c r="H384" s="1" t="e">
        <f>VLOOKUP(B384,#REF!,5,0)</f>
        <v>#REF!</v>
      </c>
      <c r="I384" s="2" t="e">
        <f>VLOOKUP(C384,#REF!,5,0)</f>
        <v>#REF!</v>
      </c>
    </row>
    <row r="385" spans="1:9" ht="16.5" customHeight="1" x14ac:dyDescent="0.2">
      <c r="A385" s="4">
        <v>555</v>
      </c>
      <c r="B385" s="10" t="s">
        <v>1311</v>
      </c>
      <c r="C385" s="5" t="s">
        <v>1311</v>
      </c>
      <c r="D385" s="7" t="s">
        <v>1312</v>
      </c>
      <c r="E385" s="7" t="s">
        <v>1267</v>
      </c>
      <c r="F385" s="8" t="s">
        <v>3384</v>
      </c>
      <c r="G385" s="1" t="e">
        <f>VLOOKUP(B385,#REF!,5,0)</f>
        <v>#REF!</v>
      </c>
      <c r="H385" s="1" t="e">
        <f>VLOOKUP(B385,#REF!,5,0)</f>
        <v>#REF!</v>
      </c>
      <c r="I385" s="2" t="e">
        <f>VLOOKUP(C385,#REF!,5,0)</f>
        <v>#REF!</v>
      </c>
    </row>
    <row r="386" spans="1:9" ht="16.5" customHeight="1" x14ac:dyDescent="0.2">
      <c r="A386" s="4">
        <v>599</v>
      </c>
      <c r="B386" s="10" t="s">
        <v>1395</v>
      </c>
      <c r="C386" s="5" t="s">
        <v>1395</v>
      </c>
      <c r="D386" s="7" t="s">
        <v>1396</v>
      </c>
      <c r="E386" s="7" t="s">
        <v>1355</v>
      </c>
      <c r="F386" s="8" t="s">
        <v>3333</v>
      </c>
      <c r="G386" s="1" t="e">
        <f>VLOOKUP(B386,#REF!,5,0)</f>
        <v>#REF!</v>
      </c>
      <c r="H386" s="1" t="e">
        <f>VLOOKUP(B386,#REF!,5,0)</f>
        <v>#REF!</v>
      </c>
      <c r="I386" s="2" t="e">
        <f>VLOOKUP(C386,#REF!,5,0)</f>
        <v>#REF!</v>
      </c>
    </row>
    <row r="387" spans="1:9" ht="16.5" customHeight="1" x14ac:dyDescent="0.2">
      <c r="A387" s="4">
        <v>383</v>
      </c>
      <c r="B387" s="10" t="s">
        <v>980</v>
      </c>
      <c r="C387" s="5" t="s">
        <v>980</v>
      </c>
      <c r="D387" s="7" t="s">
        <v>981</v>
      </c>
      <c r="E387" s="7" t="s">
        <v>935</v>
      </c>
      <c r="F387" s="8" t="s">
        <v>3363</v>
      </c>
      <c r="G387" s="1" t="e">
        <f>VLOOKUP(B387,#REF!,5,0)</f>
        <v>#REF!</v>
      </c>
      <c r="H387" s="1" t="e">
        <f>VLOOKUP(B387,#REF!,5,0)</f>
        <v>#REF!</v>
      </c>
      <c r="I387" s="2" t="e">
        <f>VLOOKUP(C387,#REF!,5,0)</f>
        <v>#REF!</v>
      </c>
    </row>
    <row r="388" spans="1:9" ht="16.5" customHeight="1" x14ac:dyDescent="0.2">
      <c r="A388" s="4">
        <v>426</v>
      </c>
      <c r="B388" s="10" t="s">
        <v>1061</v>
      </c>
      <c r="C388" s="5" t="s">
        <v>1061</v>
      </c>
      <c r="D388" s="7" t="s">
        <v>1062</v>
      </c>
      <c r="E388" s="7" t="s">
        <v>1017</v>
      </c>
      <c r="F388" s="8" t="s">
        <v>3233</v>
      </c>
      <c r="G388" s="1" t="e">
        <f>VLOOKUP(B388,#REF!,5,0)</f>
        <v>#REF!</v>
      </c>
      <c r="H388" s="1" t="e">
        <f>VLOOKUP(B388,#REF!,5,0)</f>
        <v>#REF!</v>
      </c>
      <c r="I388" s="2" t="e">
        <f>VLOOKUP(C388,#REF!,5,0)</f>
        <v>#REF!</v>
      </c>
    </row>
    <row r="389" spans="1:9" ht="16.5" customHeight="1" x14ac:dyDescent="0.2">
      <c r="A389" s="4">
        <v>469</v>
      </c>
      <c r="B389" s="10" t="s">
        <v>1145</v>
      </c>
      <c r="C389" s="5" t="s">
        <v>1145</v>
      </c>
      <c r="D389" s="7" t="s">
        <v>1146</v>
      </c>
      <c r="E389" s="7" t="s">
        <v>1101</v>
      </c>
      <c r="F389" s="8" t="s">
        <v>3272</v>
      </c>
      <c r="G389" s="1" t="e">
        <f>VLOOKUP(B389,#REF!,5,0)</f>
        <v>#REF!</v>
      </c>
      <c r="H389" s="1" t="e">
        <f>VLOOKUP(B389,#REF!,5,0)</f>
        <v>#REF!</v>
      </c>
      <c r="I389" s="2" t="e">
        <f>VLOOKUP(C389,#REF!,5,0)</f>
        <v>#REF!</v>
      </c>
    </row>
    <row r="390" spans="1:9" ht="16.5" customHeight="1" x14ac:dyDescent="0.2">
      <c r="A390" s="4">
        <v>511</v>
      </c>
      <c r="B390" s="10" t="s">
        <v>1228</v>
      </c>
      <c r="C390" s="5" t="s">
        <v>1228</v>
      </c>
      <c r="D390" s="7" t="s">
        <v>1229</v>
      </c>
      <c r="E390" s="7" t="s">
        <v>1185</v>
      </c>
      <c r="F390" s="8" t="s">
        <v>3251</v>
      </c>
      <c r="G390" s="1" t="e">
        <f>VLOOKUP(B390,#REF!,5,0)</f>
        <v>#REF!</v>
      </c>
      <c r="H390" s="1" t="e">
        <f>VLOOKUP(B390,#REF!,5,0)</f>
        <v>#REF!</v>
      </c>
      <c r="I390" s="2" t="e">
        <f>VLOOKUP(C390,#REF!,5,0)</f>
        <v>#REF!</v>
      </c>
    </row>
    <row r="391" spans="1:9" ht="16.5" customHeight="1" x14ac:dyDescent="0.2">
      <c r="A391" s="4">
        <v>554</v>
      </c>
      <c r="B391" s="10" t="s">
        <v>1313</v>
      </c>
      <c r="C391" s="5" t="s">
        <v>1313</v>
      </c>
      <c r="D391" s="7" t="s">
        <v>1314</v>
      </c>
      <c r="E391" s="7" t="s">
        <v>1267</v>
      </c>
      <c r="F391" s="8" t="s">
        <v>3443</v>
      </c>
      <c r="G391" s="1" t="e">
        <f>VLOOKUP(B391,#REF!,5,0)</f>
        <v>#REF!</v>
      </c>
      <c r="H391" s="1" t="e">
        <f>VLOOKUP(B391,#REF!,5,0)</f>
        <v>#REF!</v>
      </c>
      <c r="I391" s="2" t="e">
        <f>VLOOKUP(C391,#REF!,5,0)</f>
        <v>#REF!</v>
      </c>
    </row>
    <row r="392" spans="1:9" ht="16.5" customHeight="1" x14ac:dyDescent="0.2">
      <c r="A392" s="4">
        <v>598</v>
      </c>
      <c r="B392" s="10" t="s">
        <v>1397</v>
      </c>
      <c r="C392" s="5" t="s">
        <v>1397</v>
      </c>
      <c r="D392" s="7" t="s">
        <v>1398</v>
      </c>
      <c r="E392" s="7" t="s">
        <v>1355</v>
      </c>
      <c r="F392" s="8" t="s">
        <v>3459</v>
      </c>
      <c r="G392" s="1" t="e">
        <f>VLOOKUP(B392,#REF!,5,0)</f>
        <v>#REF!</v>
      </c>
      <c r="H392" s="1" t="e">
        <f>VLOOKUP(B392,#REF!,5,0)</f>
        <v>#REF!</v>
      </c>
      <c r="I392" s="2" t="e">
        <f>VLOOKUP(C392,#REF!,5,0)</f>
        <v>#REF!</v>
      </c>
    </row>
    <row r="393" spans="1:9" ht="16.5" customHeight="1" x14ac:dyDescent="0.2">
      <c r="A393" s="4">
        <v>382</v>
      </c>
      <c r="B393" s="10" t="s">
        <v>982</v>
      </c>
      <c r="C393" s="5" t="s">
        <v>982</v>
      </c>
      <c r="D393" s="7" t="s">
        <v>983</v>
      </c>
      <c r="E393" s="7" t="s">
        <v>935</v>
      </c>
      <c r="F393" s="8" t="s">
        <v>3286</v>
      </c>
      <c r="G393" s="1" t="e">
        <f>VLOOKUP(B393,#REF!,5,0)</f>
        <v>#REF!</v>
      </c>
      <c r="H393" s="1" t="e">
        <f>VLOOKUP(B393,#REF!,5,0)</f>
        <v>#REF!</v>
      </c>
      <c r="I393" s="2" t="e">
        <f>VLOOKUP(C393,#REF!,5,0)</f>
        <v>#REF!</v>
      </c>
    </row>
    <row r="394" spans="1:9" ht="16.5" customHeight="1" x14ac:dyDescent="0.2">
      <c r="A394" s="4">
        <v>425</v>
      </c>
      <c r="B394" s="10" t="s">
        <v>1063</v>
      </c>
      <c r="C394" s="5" t="s">
        <v>1063</v>
      </c>
      <c r="D394" s="7" t="s">
        <v>1064</v>
      </c>
      <c r="E394" s="7" t="s">
        <v>1017</v>
      </c>
      <c r="F394" s="8" t="s">
        <v>3295</v>
      </c>
      <c r="G394" s="1" t="e">
        <f>VLOOKUP(B394,#REF!,5,0)</f>
        <v>#REF!</v>
      </c>
      <c r="H394" s="1" t="e">
        <f>VLOOKUP(B394,#REF!,5,0)</f>
        <v>#REF!</v>
      </c>
      <c r="I394" s="2" t="e">
        <f>VLOOKUP(C394,#REF!,5,0)</f>
        <v>#REF!</v>
      </c>
    </row>
    <row r="395" spans="1:9" ht="16.5" customHeight="1" x14ac:dyDescent="0.2">
      <c r="A395" s="4">
        <v>468</v>
      </c>
      <c r="B395" s="10" t="s">
        <v>1147</v>
      </c>
      <c r="C395" s="5" t="s">
        <v>1147</v>
      </c>
      <c r="D395" s="7" t="s">
        <v>1148</v>
      </c>
      <c r="E395" s="7" t="s">
        <v>1101</v>
      </c>
      <c r="F395" s="8" t="s">
        <v>3267</v>
      </c>
      <c r="G395" s="1" t="e">
        <f>VLOOKUP(B395,#REF!,5,0)</f>
        <v>#REF!</v>
      </c>
      <c r="H395" s="1" t="e">
        <f>VLOOKUP(B395,#REF!,5,0)</f>
        <v>#REF!</v>
      </c>
      <c r="I395" s="2" t="e">
        <f>VLOOKUP(C395,#REF!,5,0)</f>
        <v>#REF!</v>
      </c>
    </row>
    <row r="396" spans="1:9" ht="16.5" customHeight="1" x14ac:dyDescent="0.2">
      <c r="A396" s="4">
        <v>510</v>
      </c>
      <c r="B396" s="10" t="s">
        <v>1230</v>
      </c>
      <c r="C396" s="5" t="s">
        <v>1230</v>
      </c>
      <c r="D396" s="7" t="s">
        <v>1231</v>
      </c>
      <c r="E396" s="7" t="s">
        <v>1185</v>
      </c>
      <c r="F396" s="8" t="s">
        <v>3425</v>
      </c>
      <c r="G396" s="1" t="e">
        <f>VLOOKUP(B396,#REF!,5,0)</f>
        <v>#REF!</v>
      </c>
      <c r="H396" s="1" t="e">
        <f>VLOOKUP(B396,#REF!,5,0)</f>
        <v>#REF!</v>
      </c>
      <c r="I396" s="2" t="e">
        <f>VLOOKUP(C396,#REF!,5,0)</f>
        <v>#REF!</v>
      </c>
    </row>
    <row r="397" spans="1:9" ht="16.5" customHeight="1" x14ac:dyDescent="0.2">
      <c r="A397" s="4">
        <v>553</v>
      </c>
      <c r="B397" s="10" t="s">
        <v>1315</v>
      </c>
      <c r="C397" s="5" t="s">
        <v>1315</v>
      </c>
      <c r="D397" s="7" t="s">
        <v>1316</v>
      </c>
      <c r="E397" s="7" t="s">
        <v>1267</v>
      </c>
      <c r="F397" s="8" t="s">
        <v>3442</v>
      </c>
      <c r="G397" s="1" t="e">
        <f>VLOOKUP(B397,#REF!,5,0)</f>
        <v>#REF!</v>
      </c>
      <c r="H397" s="1" t="e">
        <f>VLOOKUP(B397,#REF!,5,0)</f>
        <v>#REF!</v>
      </c>
      <c r="I397" s="2" t="e">
        <f>VLOOKUP(C397,#REF!,5,0)</f>
        <v>#REF!</v>
      </c>
    </row>
    <row r="398" spans="1:9" ht="16.5" customHeight="1" x14ac:dyDescent="0.2">
      <c r="A398" s="4">
        <v>597</v>
      </c>
      <c r="B398" s="10" t="s">
        <v>1399</v>
      </c>
      <c r="C398" s="5" t="s">
        <v>1399</v>
      </c>
      <c r="D398" s="7" t="s">
        <v>1400</v>
      </c>
      <c r="E398" s="7" t="s">
        <v>1355</v>
      </c>
      <c r="F398" s="8" t="s">
        <v>3216</v>
      </c>
      <c r="G398" s="1" t="e">
        <f>VLOOKUP(B398,#REF!,5,0)</f>
        <v>#REF!</v>
      </c>
      <c r="H398" s="1" t="e">
        <f>VLOOKUP(B398,#REF!,5,0)</f>
        <v>#REF!</v>
      </c>
      <c r="I398" s="2" t="e">
        <f>VLOOKUP(C398,#REF!,5,0)</f>
        <v>#REF!</v>
      </c>
    </row>
    <row r="399" spans="1:9" ht="16.5" customHeight="1" x14ac:dyDescent="0.2">
      <c r="A399" s="4">
        <v>424</v>
      </c>
      <c r="B399" s="10" t="s">
        <v>1065</v>
      </c>
      <c r="C399" s="5" t="s">
        <v>1065</v>
      </c>
      <c r="D399" s="7" t="s">
        <v>1066</v>
      </c>
      <c r="E399" s="7" t="s">
        <v>1017</v>
      </c>
      <c r="F399" s="8" t="s">
        <v>3319</v>
      </c>
      <c r="G399" s="1" t="e">
        <f>VLOOKUP(B399,#REF!,5,0)</f>
        <v>#REF!</v>
      </c>
      <c r="H399" s="1" t="e">
        <f>VLOOKUP(B399,#REF!,5,0)</f>
        <v>#REF!</v>
      </c>
      <c r="I399" s="2" t="e">
        <f>VLOOKUP(C399,#REF!,5,0)</f>
        <v>#REF!</v>
      </c>
    </row>
    <row r="400" spans="1:9" ht="16.5" customHeight="1" x14ac:dyDescent="0.2">
      <c r="A400" s="4">
        <v>467</v>
      </c>
      <c r="B400" s="10" t="s">
        <v>1149</v>
      </c>
      <c r="C400" s="5" t="s">
        <v>1149</v>
      </c>
      <c r="D400" s="7" t="s">
        <v>1150</v>
      </c>
      <c r="E400" s="7" t="s">
        <v>1101</v>
      </c>
      <c r="F400" s="8" t="s">
        <v>3344</v>
      </c>
      <c r="G400" s="1" t="e">
        <f>VLOOKUP(B400,#REF!,5,0)</f>
        <v>#REF!</v>
      </c>
      <c r="H400" s="1" t="e">
        <f>VLOOKUP(B400,#REF!,5,0)</f>
        <v>#REF!</v>
      </c>
      <c r="I400" s="2" t="e">
        <f>VLOOKUP(C400,#REF!,5,0)</f>
        <v>#REF!</v>
      </c>
    </row>
    <row r="401" spans="1:9" ht="16.5" customHeight="1" x14ac:dyDescent="0.2">
      <c r="A401" s="4">
        <v>509</v>
      </c>
      <c r="B401" s="10" t="s">
        <v>1232</v>
      </c>
      <c r="C401" s="5" t="s">
        <v>1232</v>
      </c>
      <c r="D401" s="7" t="s">
        <v>1233</v>
      </c>
      <c r="E401" s="7" t="s">
        <v>1185</v>
      </c>
      <c r="F401" s="8" t="s">
        <v>3249</v>
      </c>
      <c r="G401" s="1" t="e">
        <f>VLOOKUP(B401,#REF!,5,0)</f>
        <v>#REF!</v>
      </c>
      <c r="H401" s="1" t="e">
        <f>VLOOKUP(B401,#REF!,5,0)</f>
        <v>#REF!</v>
      </c>
      <c r="I401" s="2" t="e">
        <f>VLOOKUP(C401,#REF!,5,0)</f>
        <v>#REF!</v>
      </c>
    </row>
    <row r="402" spans="1:9" ht="16.5" customHeight="1" x14ac:dyDescent="0.2">
      <c r="A402" s="4">
        <v>552</v>
      </c>
      <c r="B402" s="10" t="s">
        <v>1317</v>
      </c>
      <c r="C402" s="5" t="s">
        <v>1317</v>
      </c>
      <c r="D402" s="7" t="s">
        <v>1318</v>
      </c>
      <c r="E402" s="7" t="s">
        <v>1267</v>
      </c>
      <c r="F402" s="8" t="s">
        <v>3228</v>
      </c>
      <c r="G402" s="1" t="e">
        <f>VLOOKUP(B402,#REF!,5,0)</f>
        <v>#REF!</v>
      </c>
      <c r="H402" s="1" t="e">
        <f>VLOOKUP(B402,#REF!,5,0)</f>
        <v>#REF!</v>
      </c>
      <c r="I402" s="2" t="e">
        <f>VLOOKUP(C402,#REF!,5,0)</f>
        <v>#REF!</v>
      </c>
    </row>
    <row r="403" spans="1:9" ht="16.5" customHeight="1" x14ac:dyDescent="0.2">
      <c r="A403" s="4">
        <v>596</v>
      </c>
      <c r="B403" s="10" t="s">
        <v>1401</v>
      </c>
      <c r="C403" s="5" t="s">
        <v>1401</v>
      </c>
      <c r="D403" s="7" t="s">
        <v>1402</v>
      </c>
      <c r="E403" s="7" t="s">
        <v>1355</v>
      </c>
      <c r="F403" s="8" t="s">
        <v>3458</v>
      </c>
      <c r="G403" s="1" t="e">
        <f>VLOOKUP(B403,#REF!,5,0)</f>
        <v>#REF!</v>
      </c>
      <c r="H403" s="1" t="e">
        <f>VLOOKUP(B403,#REF!,5,0)</f>
        <v>#REF!</v>
      </c>
      <c r="I403" s="2" t="e">
        <f>VLOOKUP(C403,#REF!,5,0)</f>
        <v>#REF!</v>
      </c>
    </row>
    <row r="404" spans="1:9" ht="16.5" customHeight="1" x14ac:dyDescent="0.2">
      <c r="A404" s="4">
        <v>381</v>
      </c>
      <c r="B404" s="10" t="s">
        <v>984</v>
      </c>
      <c r="C404" s="5" t="s">
        <v>984</v>
      </c>
      <c r="D404" s="7" t="s">
        <v>985</v>
      </c>
      <c r="E404" s="7" t="s">
        <v>935</v>
      </c>
      <c r="F404" s="8" t="s">
        <v>3362</v>
      </c>
      <c r="G404" s="1" t="e">
        <f>VLOOKUP(B404,#REF!,5,0)</f>
        <v>#REF!</v>
      </c>
      <c r="H404" s="1" t="e">
        <f>VLOOKUP(B404,#REF!,5,0)</f>
        <v>#REF!</v>
      </c>
      <c r="I404" s="2" t="e">
        <f>VLOOKUP(C404,#REF!,5,0)</f>
        <v>#REF!</v>
      </c>
    </row>
    <row r="405" spans="1:9" ht="16.5" customHeight="1" x14ac:dyDescent="0.2">
      <c r="A405" s="4">
        <v>423</v>
      </c>
      <c r="B405" s="10" t="s">
        <v>1067</v>
      </c>
      <c r="C405" s="5" t="s">
        <v>1067</v>
      </c>
      <c r="D405" s="7" t="s">
        <v>1068</v>
      </c>
      <c r="E405" s="7" t="s">
        <v>1017</v>
      </c>
      <c r="F405" s="8" t="s">
        <v>3378</v>
      </c>
      <c r="G405" s="1" t="e">
        <f>VLOOKUP(B405,#REF!,5,0)</f>
        <v>#REF!</v>
      </c>
      <c r="H405" s="1" t="e">
        <f>VLOOKUP(B405,#REF!,5,0)</f>
        <v>#REF!</v>
      </c>
      <c r="I405" s="2" t="e">
        <f>VLOOKUP(C405,#REF!,5,0)</f>
        <v>#REF!</v>
      </c>
    </row>
    <row r="406" spans="1:9" ht="16.5" customHeight="1" x14ac:dyDescent="0.2">
      <c r="A406" s="4">
        <v>466</v>
      </c>
      <c r="B406" s="10" t="s">
        <v>1151</v>
      </c>
      <c r="C406" s="5" t="s">
        <v>1151</v>
      </c>
      <c r="D406" s="7" t="s">
        <v>1152</v>
      </c>
      <c r="E406" s="7" t="s">
        <v>1101</v>
      </c>
      <c r="F406" s="8" t="s">
        <v>3295</v>
      </c>
      <c r="G406" s="1" t="e">
        <f>VLOOKUP(B406,#REF!,5,0)</f>
        <v>#REF!</v>
      </c>
      <c r="H406" s="1" t="e">
        <f>VLOOKUP(B406,#REF!,5,0)</f>
        <v>#REF!</v>
      </c>
      <c r="I406" s="2" t="e">
        <f>VLOOKUP(C406,#REF!,5,0)</f>
        <v>#REF!</v>
      </c>
    </row>
    <row r="407" spans="1:9" ht="16.5" customHeight="1" x14ac:dyDescent="0.2">
      <c r="A407" s="4">
        <v>508</v>
      </c>
      <c r="B407" s="10" t="s">
        <v>1234</v>
      </c>
      <c r="C407" s="5" t="s">
        <v>1234</v>
      </c>
      <c r="D407" s="7" t="s">
        <v>1235</v>
      </c>
      <c r="E407" s="7" t="s">
        <v>1185</v>
      </c>
      <c r="F407" s="8" t="s">
        <v>3424</v>
      </c>
      <c r="G407" s="1" t="e">
        <f>VLOOKUP(B407,#REF!,5,0)</f>
        <v>#REF!</v>
      </c>
      <c r="H407" s="1" t="e">
        <f>VLOOKUP(B407,#REF!,5,0)</f>
        <v>#REF!</v>
      </c>
      <c r="I407" s="2" t="e">
        <f>VLOOKUP(C407,#REF!,5,0)</f>
        <v>#REF!</v>
      </c>
    </row>
    <row r="408" spans="1:9" ht="16.5" customHeight="1" x14ac:dyDescent="0.2">
      <c r="A408" s="4">
        <v>551</v>
      </c>
      <c r="B408" s="10" t="s">
        <v>1319</v>
      </c>
      <c r="C408" s="5" t="s">
        <v>1319</v>
      </c>
      <c r="D408" s="7" t="s">
        <v>1320</v>
      </c>
      <c r="E408" s="7" t="s">
        <v>1267</v>
      </c>
      <c r="F408" s="8" t="s">
        <v>3441</v>
      </c>
      <c r="G408" s="1" t="e">
        <f>VLOOKUP(B408,#REF!,5,0)</f>
        <v>#REF!</v>
      </c>
      <c r="H408" s="1" t="e">
        <f>VLOOKUP(B408,#REF!,5,0)</f>
        <v>#REF!</v>
      </c>
      <c r="I408" s="2" t="e">
        <f>VLOOKUP(C408,#REF!,5,0)</f>
        <v>#REF!</v>
      </c>
    </row>
    <row r="409" spans="1:9" ht="16.5" customHeight="1" x14ac:dyDescent="0.2">
      <c r="A409" s="4">
        <v>595</v>
      </c>
      <c r="B409" s="10" t="s">
        <v>1403</v>
      </c>
      <c r="C409" s="5" t="s">
        <v>1403</v>
      </c>
      <c r="D409" s="7" t="s">
        <v>1404</v>
      </c>
      <c r="E409" s="7" t="s">
        <v>1355</v>
      </c>
      <c r="F409" s="8" t="s">
        <v>3457</v>
      </c>
      <c r="G409" s="1" t="e">
        <f>VLOOKUP(B409,#REF!,5,0)</f>
        <v>#REF!</v>
      </c>
      <c r="H409" s="1" t="e">
        <f>VLOOKUP(B409,#REF!,5,0)</f>
        <v>#REF!</v>
      </c>
      <c r="I409" s="2" t="e">
        <f>VLOOKUP(C409,#REF!,5,0)</f>
        <v>#REF!</v>
      </c>
    </row>
    <row r="410" spans="1:9" ht="16.5" customHeight="1" x14ac:dyDescent="0.2">
      <c r="A410" s="4">
        <v>380</v>
      </c>
      <c r="B410" s="10" t="s">
        <v>986</v>
      </c>
      <c r="C410" s="5" t="s">
        <v>986</v>
      </c>
      <c r="D410" s="7" t="s">
        <v>987</v>
      </c>
      <c r="E410" s="7" t="s">
        <v>935</v>
      </c>
      <c r="F410" s="8" t="s">
        <v>3259</v>
      </c>
      <c r="G410" s="1" t="e">
        <f>VLOOKUP(B410,#REF!,5,0)</f>
        <v>#REF!</v>
      </c>
      <c r="H410" s="1" t="e">
        <f>VLOOKUP(B410,#REF!,5,0)</f>
        <v>#REF!</v>
      </c>
      <c r="I410" s="2" t="e">
        <f>VLOOKUP(C410,#REF!,5,0)</f>
        <v>#REF!</v>
      </c>
    </row>
    <row r="411" spans="1:9" ht="16.5" customHeight="1" x14ac:dyDescent="0.2">
      <c r="A411" s="4">
        <v>422</v>
      </c>
      <c r="B411" s="10" t="s">
        <v>1069</v>
      </c>
      <c r="C411" s="5" t="s">
        <v>1069</v>
      </c>
      <c r="D411" s="7" t="s">
        <v>1070</v>
      </c>
      <c r="E411" s="7" t="s">
        <v>1017</v>
      </c>
      <c r="F411" s="8" t="s">
        <v>3232</v>
      </c>
      <c r="G411" s="1" t="e">
        <f>VLOOKUP(B411,#REF!,5,0)</f>
        <v>#REF!</v>
      </c>
      <c r="H411" s="1" t="e">
        <f>VLOOKUP(B411,#REF!,5,0)</f>
        <v>#REF!</v>
      </c>
      <c r="I411" s="2" t="e">
        <f>VLOOKUP(C411,#REF!,5,0)</f>
        <v>#REF!</v>
      </c>
    </row>
    <row r="412" spans="1:9" ht="16.5" customHeight="1" x14ac:dyDescent="0.2">
      <c r="A412" s="4">
        <v>465</v>
      </c>
      <c r="B412" s="10" t="s">
        <v>1153</v>
      </c>
      <c r="C412" s="5" t="s">
        <v>1153</v>
      </c>
      <c r="D412" s="7" t="s">
        <v>1070</v>
      </c>
      <c r="E412" s="7" t="s">
        <v>1101</v>
      </c>
      <c r="F412" s="8" t="s">
        <v>3243</v>
      </c>
      <c r="G412" s="1" t="e">
        <f>VLOOKUP(B412,#REF!,5,0)</f>
        <v>#REF!</v>
      </c>
      <c r="H412" s="1" t="e">
        <f>VLOOKUP(B412,#REF!,5,0)</f>
        <v>#REF!</v>
      </c>
      <c r="I412" s="2" t="e">
        <f>VLOOKUP(C412,#REF!,5,0)</f>
        <v>#REF!</v>
      </c>
    </row>
    <row r="413" spans="1:9" ht="16.5" customHeight="1" x14ac:dyDescent="0.2">
      <c r="A413" s="4">
        <v>507</v>
      </c>
      <c r="B413" s="10" t="s">
        <v>1236</v>
      </c>
      <c r="C413" s="5" t="s">
        <v>1236</v>
      </c>
      <c r="D413" s="7" t="s">
        <v>1237</v>
      </c>
      <c r="E413" s="7" t="s">
        <v>1185</v>
      </c>
      <c r="F413" s="8" t="s">
        <v>3423</v>
      </c>
      <c r="G413" s="1" t="e">
        <f>VLOOKUP(B413,#REF!,5,0)</f>
        <v>#REF!</v>
      </c>
      <c r="H413" s="1" t="e">
        <f>VLOOKUP(B413,#REF!,5,0)</f>
        <v>#REF!</v>
      </c>
      <c r="I413" s="2" t="e">
        <f>VLOOKUP(C413,#REF!,5,0)</f>
        <v>#REF!</v>
      </c>
    </row>
    <row r="414" spans="1:9" ht="16.5" customHeight="1" x14ac:dyDescent="0.2">
      <c r="A414" s="4">
        <v>550</v>
      </c>
      <c r="B414" s="10" t="s">
        <v>1321</v>
      </c>
      <c r="C414" s="5" t="s">
        <v>1321</v>
      </c>
      <c r="D414" s="7" t="s">
        <v>1322</v>
      </c>
      <c r="E414" s="7" t="s">
        <v>1267</v>
      </c>
      <c r="F414" s="8" t="s">
        <v>3440</v>
      </c>
      <c r="G414" s="1" t="e">
        <f>VLOOKUP(B414,#REF!,5,0)</f>
        <v>#REF!</v>
      </c>
      <c r="H414" s="1" t="e">
        <f>VLOOKUP(B414,#REF!,5,0)</f>
        <v>#REF!</v>
      </c>
      <c r="I414" s="2" t="e">
        <f>VLOOKUP(C414,#REF!,5,0)</f>
        <v>#REF!</v>
      </c>
    </row>
    <row r="415" spans="1:9" ht="16.5" customHeight="1" x14ac:dyDescent="0.2">
      <c r="A415" s="4">
        <v>594</v>
      </c>
      <c r="B415" s="10" t="s">
        <v>1405</v>
      </c>
      <c r="C415" s="5" t="s">
        <v>1405</v>
      </c>
      <c r="D415" s="7" t="s">
        <v>1406</v>
      </c>
      <c r="E415" s="7" t="s">
        <v>1355</v>
      </c>
      <c r="F415" s="8" t="s">
        <v>3456</v>
      </c>
      <c r="G415" s="1" t="e">
        <f>VLOOKUP(B415,#REF!,5,0)</f>
        <v>#REF!</v>
      </c>
      <c r="H415" s="1" t="e">
        <f>VLOOKUP(B415,#REF!,5,0)</f>
        <v>#REF!</v>
      </c>
      <c r="I415" s="2" t="e">
        <f>VLOOKUP(C415,#REF!,5,0)</f>
        <v>#REF!</v>
      </c>
    </row>
    <row r="416" spans="1:9" ht="16.5" customHeight="1" x14ac:dyDescent="0.2">
      <c r="A416" s="4">
        <v>379</v>
      </c>
      <c r="B416" s="10" t="s">
        <v>988</v>
      </c>
      <c r="C416" s="5" t="s">
        <v>988</v>
      </c>
      <c r="D416" s="7" t="s">
        <v>663</v>
      </c>
      <c r="E416" s="7" t="s">
        <v>935</v>
      </c>
      <c r="F416" s="8" t="s">
        <v>3222</v>
      </c>
      <c r="G416" s="1" t="e">
        <f>VLOOKUP(B416,#REF!,5,0)</f>
        <v>#REF!</v>
      </c>
      <c r="H416" s="1" t="e">
        <f>VLOOKUP(B416,#REF!,5,0)</f>
        <v>#REF!</v>
      </c>
      <c r="I416" s="2" t="e">
        <f>VLOOKUP(C416,#REF!,5,0)</f>
        <v>#REF!</v>
      </c>
    </row>
    <row r="417" spans="1:9" ht="16.5" customHeight="1" x14ac:dyDescent="0.2">
      <c r="A417" s="4">
        <v>421</v>
      </c>
      <c r="B417" s="10" t="s">
        <v>1071</v>
      </c>
      <c r="C417" s="5" t="s">
        <v>1071</v>
      </c>
      <c r="D417" s="7" t="s">
        <v>1072</v>
      </c>
      <c r="E417" s="7" t="s">
        <v>1017</v>
      </c>
      <c r="F417" s="8" t="s">
        <v>3381</v>
      </c>
      <c r="G417" s="1" t="e">
        <f>VLOOKUP(B417,#REF!,5,0)</f>
        <v>#REF!</v>
      </c>
      <c r="H417" s="1" t="e">
        <f>VLOOKUP(B417,#REF!,5,0)</f>
        <v>#REF!</v>
      </c>
      <c r="I417" s="2" t="e">
        <f>VLOOKUP(C417,#REF!,5,0)</f>
        <v>#REF!</v>
      </c>
    </row>
    <row r="418" spans="1:9" ht="16.5" customHeight="1" x14ac:dyDescent="0.2">
      <c r="A418" s="4">
        <v>464</v>
      </c>
      <c r="B418" s="10" t="s">
        <v>1154</v>
      </c>
      <c r="C418" s="5" t="s">
        <v>1154</v>
      </c>
      <c r="D418" s="7" t="s">
        <v>1155</v>
      </c>
      <c r="E418" s="7" t="s">
        <v>1101</v>
      </c>
      <c r="F418" s="8" t="s">
        <v>3405</v>
      </c>
      <c r="G418" s="1" t="e">
        <f>VLOOKUP(B418,#REF!,5,0)</f>
        <v>#REF!</v>
      </c>
      <c r="H418" s="1" t="e">
        <f>VLOOKUP(B418,#REF!,5,0)</f>
        <v>#REF!</v>
      </c>
      <c r="I418" s="2" t="e">
        <f>VLOOKUP(C418,#REF!,5,0)</f>
        <v>#REF!</v>
      </c>
    </row>
    <row r="419" spans="1:9" ht="16.5" customHeight="1" x14ac:dyDescent="0.2">
      <c r="A419" s="4">
        <v>506</v>
      </c>
      <c r="B419" s="10" t="s">
        <v>1238</v>
      </c>
      <c r="C419" s="5" t="s">
        <v>1238</v>
      </c>
      <c r="D419" s="7" t="s">
        <v>1239</v>
      </c>
      <c r="E419" s="7" t="s">
        <v>1185</v>
      </c>
      <c r="F419" s="8" t="s">
        <v>3220</v>
      </c>
      <c r="G419" s="1" t="e">
        <f>VLOOKUP(B419,#REF!,5,0)</f>
        <v>#REF!</v>
      </c>
      <c r="H419" s="1" t="e">
        <f>VLOOKUP(B419,#REF!,5,0)</f>
        <v>#REF!</v>
      </c>
      <c r="I419" s="2" t="e">
        <f>VLOOKUP(C419,#REF!,5,0)</f>
        <v>#REF!</v>
      </c>
    </row>
    <row r="420" spans="1:9" ht="16.5" customHeight="1" x14ac:dyDescent="0.2">
      <c r="A420" s="4">
        <v>549</v>
      </c>
      <c r="B420" s="10" t="s">
        <v>1323</v>
      </c>
      <c r="C420" s="5" t="s">
        <v>1323</v>
      </c>
      <c r="D420" s="7" t="s">
        <v>1324</v>
      </c>
      <c r="E420" s="7" t="s">
        <v>1267</v>
      </c>
      <c r="F420" s="8" t="s">
        <v>3439</v>
      </c>
      <c r="G420" s="1" t="e">
        <f>VLOOKUP(B420,#REF!,5,0)</f>
        <v>#REF!</v>
      </c>
      <c r="H420" s="1" t="e">
        <f>VLOOKUP(B420,#REF!,5,0)</f>
        <v>#REF!</v>
      </c>
      <c r="I420" s="2" t="e">
        <f>VLOOKUP(C420,#REF!,5,0)</f>
        <v>#REF!</v>
      </c>
    </row>
    <row r="421" spans="1:9" ht="16.5" customHeight="1" x14ac:dyDescent="0.2">
      <c r="A421" s="4">
        <v>593</v>
      </c>
      <c r="B421" s="10" t="s">
        <v>1407</v>
      </c>
      <c r="C421" s="5" t="s">
        <v>1407</v>
      </c>
      <c r="D421" s="7" t="s">
        <v>1408</v>
      </c>
      <c r="E421" s="7" t="s">
        <v>1355</v>
      </c>
      <c r="F421" s="8" t="s">
        <v>3263</v>
      </c>
      <c r="G421" s="1" t="e">
        <f>VLOOKUP(B421,#REF!,5,0)</f>
        <v>#REF!</v>
      </c>
      <c r="H421" s="1" t="e">
        <f>VLOOKUP(B421,#REF!,5,0)</f>
        <v>#REF!</v>
      </c>
      <c r="I421" s="2" t="e">
        <f>VLOOKUP(C421,#REF!,5,0)</f>
        <v>#REF!</v>
      </c>
    </row>
    <row r="422" spans="1:9" ht="16.5" customHeight="1" x14ac:dyDescent="0.2">
      <c r="A422" s="4">
        <v>378</v>
      </c>
      <c r="B422" s="10" t="s">
        <v>989</v>
      </c>
      <c r="C422" s="5" t="s">
        <v>989</v>
      </c>
      <c r="D422" s="7" t="s">
        <v>990</v>
      </c>
      <c r="E422" s="7" t="s">
        <v>935</v>
      </c>
      <c r="F422" s="8" t="s">
        <v>3307</v>
      </c>
      <c r="G422" s="1" t="e">
        <f>VLOOKUP(B422,#REF!,5,0)</f>
        <v>#REF!</v>
      </c>
      <c r="H422" s="1" t="e">
        <f>VLOOKUP(B422,#REF!,5,0)</f>
        <v>#REF!</v>
      </c>
      <c r="I422" s="2" t="e">
        <f>VLOOKUP(C422,#REF!,5,0)</f>
        <v>#REF!</v>
      </c>
    </row>
    <row r="423" spans="1:9" ht="16.5" customHeight="1" x14ac:dyDescent="0.2">
      <c r="A423" s="4">
        <v>420</v>
      </c>
      <c r="B423" s="10" t="s">
        <v>1073</v>
      </c>
      <c r="C423" s="5" t="s">
        <v>1073</v>
      </c>
      <c r="D423" s="7" t="s">
        <v>1074</v>
      </c>
      <c r="E423" s="7" t="s">
        <v>1017</v>
      </c>
      <c r="F423" s="8" t="s">
        <v>3288</v>
      </c>
      <c r="G423" s="1" t="e">
        <f>VLOOKUP(B423,#REF!,5,0)</f>
        <v>#REF!</v>
      </c>
      <c r="H423" s="1" t="e">
        <f>VLOOKUP(B423,#REF!,5,0)</f>
        <v>#REF!</v>
      </c>
      <c r="I423" s="2" t="e">
        <f>VLOOKUP(C423,#REF!,5,0)</f>
        <v>#REF!</v>
      </c>
    </row>
    <row r="424" spans="1:9" ht="16.5" customHeight="1" x14ac:dyDescent="0.2">
      <c r="A424" s="4">
        <v>463</v>
      </c>
      <c r="B424" s="10" t="s">
        <v>1156</v>
      </c>
      <c r="C424" s="5" t="s">
        <v>1156</v>
      </c>
      <c r="D424" s="7" t="s">
        <v>1157</v>
      </c>
      <c r="E424" s="7" t="s">
        <v>1101</v>
      </c>
      <c r="F424" s="8" t="s">
        <v>3388</v>
      </c>
      <c r="G424" s="1" t="e">
        <f>VLOOKUP(B424,#REF!,5,0)</f>
        <v>#REF!</v>
      </c>
      <c r="H424" s="1" t="e">
        <f>VLOOKUP(B424,#REF!,5,0)</f>
        <v>#REF!</v>
      </c>
      <c r="I424" s="2" t="e">
        <f>VLOOKUP(C424,#REF!,5,0)</f>
        <v>#REF!</v>
      </c>
    </row>
    <row r="425" spans="1:9" ht="16.5" customHeight="1" x14ac:dyDescent="0.2">
      <c r="A425" s="4">
        <v>505</v>
      </c>
      <c r="B425" s="10" t="s">
        <v>1240</v>
      </c>
      <c r="C425" s="5" t="s">
        <v>1240</v>
      </c>
      <c r="D425" s="7" t="s">
        <v>1241</v>
      </c>
      <c r="E425" s="7" t="s">
        <v>1185</v>
      </c>
      <c r="F425" s="8" t="s">
        <v>3234</v>
      </c>
      <c r="G425" s="1" t="e">
        <f>VLOOKUP(B425,#REF!,5,0)</f>
        <v>#REF!</v>
      </c>
      <c r="H425" s="1" t="e">
        <f>VLOOKUP(B425,#REF!,5,0)</f>
        <v>#REF!</v>
      </c>
      <c r="I425" s="2" t="e">
        <f>VLOOKUP(C425,#REF!,5,0)</f>
        <v>#REF!</v>
      </c>
    </row>
    <row r="426" spans="1:9" ht="16.5" customHeight="1" x14ac:dyDescent="0.2">
      <c r="A426" s="4">
        <v>548</v>
      </c>
      <c r="B426" s="10" t="s">
        <v>1325</v>
      </c>
      <c r="C426" s="5" t="s">
        <v>1325</v>
      </c>
      <c r="D426" s="7" t="s">
        <v>1326</v>
      </c>
      <c r="E426" s="7" t="s">
        <v>1267</v>
      </c>
      <c r="F426" s="8" t="s">
        <v>3371</v>
      </c>
      <c r="G426" s="1" t="e">
        <f>VLOOKUP(B426,#REF!,5,0)</f>
        <v>#REF!</v>
      </c>
      <c r="H426" s="1" t="e">
        <f>VLOOKUP(B426,#REF!,5,0)</f>
        <v>#REF!</v>
      </c>
      <c r="I426" s="2" t="e">
        <f>VLOOKUP(C426,#REF!,5,0)</f>
        <v>#REF!</v>
      </c>
    </row>
    <row r="427" spans="1:9" ht="16.5" customHeight="1" x14ac:dyDescent="0.2">
      <c r="A427" s="4">
        <v>592</v>
      </c>
      <c r="B427" s="10" t="s">
        <v>1409</v>
      </c>
      <c r="C427" s="5" t="s">
        <v>1409</v>
      </c>
      <c r="D427" s="7" t="s">
        <v>1410</v>
      </c>
      <c r="E427" s="7" t="s">
        <v>1355</v>
      </c>
      <c r="F427" s="8" t="s">
        <v>3455</v>
      </c>
      <c r="G427" s="1" t="e">
        <f>VLOOKUP(B427,#REF!,5,0)</f>
        <v>#REF!</v>
      </c>
      <c r="H427" s="1" t="e">
        <f>VLOOKUP(B427,#REF!,5,0)</f>
        <v>#REF!</v>
      </c>
      <c r="I427" s="2" t="e">
        <f>VLOOKUP(C427,#REF!,5,0)</f>
        <v>#REF!</v>
      </c>
    </row>
    <row r="428" spans="1:9" ht="16.5" customHeight="1" x14ac:dyDescent="0.2">
      <c r="A428" s="4">
        <v>377</v>
      </c>
      <c r="B428" s="10" t="s">
        <v>991</v>
      </c>
      <c r="C428" s="5" t="s">
        <v>991</v>
      </c>
      <c r="D428" s="7" t="s">
        <v>992</v>
      </c>
      <c r="E428" s="7" t="s">
        <v>935</v>
      </c>
      <c r="F428" s="8" t="s">
        <v>3361</v>
      </c>
      <c r="G428" s="1" t="e">
        <f>VLOOKUP(B428,#REF!,5,0)</f>
        <v>#REF!</v>
      </c>
      <c r="H428" s="1" t="e">
        <f>VLOOKUP(B428,#REF!,5,0)</f>
        <v>#REF!</v>
      </c>
      <c r="I428" s="2" t="e">
        <f>VLOOKUP(C428,#REF!,5,0)</f>
        <v>#REF!</v>
      </c>
    </row>
    <row r="429" spans="1:9" ht="16.5" customHeight="1" x14ac:dyDescent="0.2">
      <c r="A429" s="4">
        <v>419</v>
      </c>
      <c r="B429" s="10" t="s">
        <v>1075</v>
      </c>
      <c r="C429" s="5" t="s">
        <v>1075</v>
      </c>
      <c r="D429" s="7" t="s">
        <v>1076</v>
      </c>
      <c r="E429" s="7" t="s">
        <v>1017</v>
      </c>
      <c r="F429" s="8" t="s">
        <v>3272</v>
      </c>
      <c r="G429" s="1" t="e">
        <f>VLOOKUP(B429,#REF!,5,0)</f>
        <v>#REF!</v>
      </c>
      <c r="H429" s="1" t="e">
        <f>VLOOKUP(B429,#REF!,5,0)</f>
        <v>#REF!</v>
      </c>
      <c r="I429" s="2" t="e">
        <f>VLOOKUP(C429,#REF!,5,0)</f>
        <v>#REF!</v>
      </c>
    </row>
    <row r="430" spans="1:9" ht="16.5" customHeight="1" x14ac:dyDescent="0.2">
      <c r="A430" s="4">
        <v>547</v>
      </c>
      <c r="B430" s="10" t="s">
        <v>1327</v>
      </c>
      <c r="C430" s="5" t="s">
        <v>1327</v>
      </c>
      <c r="D430" s="7" t="s">
        <v>1328</v>
      </c>
      <c r="E430" s="7" t="s">
        <v>1267</v>
      </c>
      <c r="F430" s="8" t="s">
        <v>3320</v>
      </c>
      <c r="G430" s="1" t="e">
        <f>VLOOKUP(B430,#REF!,5,0)</f>
        <v>#REF!</v>
      </c>
      <c r="H430" s="1" t="e">
        <f>VLOOKUP(B430,#REF!,5,0)</f>
        <v>#REF!</v>
      </c>
      <c r="I430" s="2" t="e">
        <f>VLOOKUP(C430,#REF!,5,0)</f>
        <v>#REF!</v>
      </c>
    </row>
    <row r="431" spans="1:9" ht="16.5" customHeight="1" x14ac:dyDescent="0.2">
      <c r="A431" s="4">
        <v>462</v>
      </c>
      <c r="B431" s="10" t="s">
        <v>1158</v>
      </c>
      <c r="C431" s="5" t="s">
        <v>1158</v>
      </c>
      <c r="D431" s="7" t="s">
        <v>1159</v>
      </c>
      <c r="E431" s="7" t="s">
        <v>1101</v>
      </c>
      <c r="F431" s="8" t="s">
        <v>3404</v>
      </c>
      <c r="G431" s="1" t="e">
        <f>VLOOKUP(B431,#REF!,5,0)</f>
        <v>#REF!</v>
      </c>
      <c r="H431" s="1" t="e">
        <f>VLOOKUP(B431,#REF!,5,0)</f>
        <v>#REF!</v>
      </c>
      <c r="I431" s="2" t="e">
        <f>VLOOKUP(C431,#REF!,5,0)</f>
        <v>#REF!</v>
      </c>
    </row>
    <row r="432" spans="1:9" ht="16.5" customHeight="1" x14ac:dyDescent="0.2">
      <c r="A432" s="4">
        <v>504</v>
      </c>
      <c r="B432" s="10" t="s">
        <v>1242</v>
      </c>
      <c r="C432" s="5" t="s">
        <v>1242</v>
      </c>
      <c r="D432" s="7" t="s">
        <v>1243</v>
      </c>
      <c r="E432" s="7" t="s">
        <v>1185</v>
      </c>
      <c r="F432" s="8" t="s">
        <v>3317</v>
      </c>
      <c r="G432" s="1" t="e">
        <f>VLOOKUP(B432,#REF!,5,0)</f>
        <v>#REF!</v>
      </c>
      <c r="H432" s="1" t="e">
        <f>VLOOKUP(B432,#REF!,5,0)</f>
        <v>#REF!</v>
      </c>
      <c r="I432" s="2" t="e">
        <f>VLOOKUP(C432,#REF!,5,0)</f>
        <v>#REF!</v>
      </c>
    </row>
    <row r="433" spans="1:9" ht="16.5" customHeight="1" x14ac:dyDescent="0.2">
      <c r="A433" s="4">
        <v>546</v>
      </c>
      <c r="B433" s="10" t="s">
        <v>1329</v>
      </c>
      <c r="C433" s="5" t="s">
        <v>1329</v>
      </c>
      <c r="D433" s="7" t="s">
        <v>1330</v>
      </c>
      <c r="E433" s="7" t="s">
        <v>1267</v>
      </c>
      <c r="F433" s="8" t="s">
        <v>3299</v>
      </c>
      <c r="G433" s="1" t="e">
        <f>VLOOKUP(B433,#REF!,5,0)</f>
        <v>#REF!</v>
      </c>
      <c r="H433" s="1" t="e">
        <f>VLOOKUP(B433,#REF!,5,0)</f>
        <v>#REF!</v>
      </c>
      <c r="I433" s="2" t="e">
        <f>VLOOKUP(C433,#REF!,5,0)</f>
        <v>#REF!</v>
      </c>
    </row>
    <row r="434" spans="1:9" ht="16.5" customHeight="1" x14ac:dyDescent="0.2">
      <c r="A434" s="4">
        <v>591</v>
      </c>
      <c r="B434" s="10" t="s">
        <v>1411</v>
      </c>
      <c r="C434" s="5" t="s">
        <v>1411</v>
      </c>
      <c r="D434" s="7" t="s">
        <v>1412</v>
      </c>
      <c r="E434" s="7" t="s">
        <v>1355</v>
      </c>
      <c r="F434" s="8" t="s">
        <v>3454</v>
      </c>
      <c r="G434" s="1" t="e">
        <f>VLOOKUP(B434,#REF!,5,0)</f>
        <v>#REF!</v>
      </c>
      <c r="H434" s="1" t="e">
        <f>VLOOKUP(B434,#REF!,5,0)</f>
        <v>#REF!</v>
      </c>
      <c r="I434" s="2" t="e">
        <f>VLOOKUP(C434,#REF!,5,0)</f>
        <v>#REF!</v>
      </c>
    </row>
    <row r="435" spans="1:9" ht="16.5" customHeight="1" x14ac:dyDescent="0.2">
      <c r="A435" s="4">
        <v>376</v>
      </c>
      <c r="B435" s="10" t="s">
        <v>993</v>
      </c>
      <c r="C435" s="5" t="s">
        <v>993</v>
      </c>
      <c r="D435" s="7" t="s">
        <v>994</v>
      </c>
      <c r="E435" s="7" t="s">
        <v>935</v>
      </c>
      <c r="F435" s="8" t="s">
        <v>3235</v>
      </c>
      <c r="G435" s="1" t="e">
        <f>VLOOKUP(B435,#REF!,5,0)</f>
        <v>#REF!</v>
      </c>
      <c r="H435" s="1" t="e">
        <f>VLOOKUP(B435,#REF!,5,0)</f>
        <v>#REF!</v>
      </c>
      <c r="I435" s="2" t="e">
        <f>VLOOKUP(C435,#REF!,5,0)</f>
        <v>#REF!</v>
      </c>
    </row>
    <row r="436" spans="1:9" ht="16.5" customHeight="1" x14ac:dyDescent="0.2">
      <c r="A436" s="4">
        <v>418</v>
      </c>
      <c r="B436" s="10" t="s">
        <v>1077</v>
      </c>
      <c r="C436" s="5" t="s">
        <v>1077</v>
      </c>
      <c r="D436" s="7" t="s">
        <v>1078</v>
      </c>
      <c r="E436" s="7" t="s">
        <v>1017</v>
      </c>
      <c r="F436" s="8" t="s">
        <v>3315</v>
      </c>
      <c r="G436" s="1" t="e">
        <f>VLOOKUP(B436,#REF!,5,0)</f>
        <v>#REF!</v>
      </c>
      <c r="H436" s="1" t="e">
        <f>VLOOKUP(B436,#REF!,5,0)</f>
        <v>#REF!</v>
      </c>
      <c r="I436" s="2" t="e">
        <f>VLOOKUP(C436,#REF!,5,0)</f>
        <v>#REF!</v>
      </c>
    </row>
    <row r="437" spans="1:9" ht="16.5" customHeight="1" x14ac:dyDescent="0.2">
      <c r="A437" s="4">
        <v>461</v>
      </c>
      <c r="B437" s="10" t="s">
        <v>1160</v>
      </c>
      <c r="C437" s="5" t="s">
        <v>1160</v>
      </c>
      <c r="D437" s="7" t="s">
        <v>1161</v>
      </c>
      <c r="E437" s="7" t="s">
        <v>1101</v>
      </c>
      <c r="F437" s="8" t="s">
        <v>3403</v>
      </c>
      <c r="G437" s="1" t="e">
        <f>VLOOKUP(B437,#REF!,5,0)</f>
        <v>#REF!</v>
      </c>
      <c r="H437" s="1" t="e">
        <f>VLOOKUP(B437,#REF!,5,0)</f>
        <v>#REF!</v>
      </c>
      <c r="I437" s="2" t="e">
        <f>VLOOKUP(C437,#REF!,5,0)</f>
        <v>#REF!</v>
      </c>
    </row>
    <row r="438" spans="1:9" ht="16.5" customHeight="1" x14ac:dyDescent="0.2">
      <c r="A438" s="4">
        <v>503</v>
      </c>
      <c r="B438" s="10" t="s">
        <v>1244</v>
      </c>
      <c r="C438" s="5" t="s">
        <v>1244</v>
      </c>
      <c r="D438" s="7" t="s">
        <v>1245</v>
      </c>
      <c r="E438" s="7" t="s">
        <v>1185</v>
      </c>
      <c r="F438" s="8" t="s">
        <v>3422</v>
      </c>
      <c r="G438" s="1" t="e">
        <f>VLOOKUP(B438,#REF!,5,0)</f>
        <v>#REF!</v>
      </c>
      <c r="H438" s="1" t="e">
        <f>VLOOKUP(B438,#REF!,5,0)</f>
        <v>#REF!</v>
      </c>
      <c r="I438" s="2" t="e">
        <f>VLOOKUP(C438,#REF!,5,0)</f>
        <v>#REF!</v>
      </c>
    </row>
    <row r="439" spans="1:9" ht="16.5" customHeight="1" x14ac:dyDescent="0.2">
      <c r="A439" s="4">
        <v>545</v>
      </c>
      <c r="B439" s="10" t="s">
        <v>1331</v>
      </c>
      <c r="C439" s="5" t="s">
        <v>1331</v>
      </c>
      <c r="D439" s="7" t="s">
        <v>1332</v>
      </c>
      <c r="E439" s="7" t="s">
        <v>1267</v>
      </c>
      <c r="F439" s="8" t="s">
        <v>3298</v>
      </c>
      <c r="G439" s="1" t="e">
        <f>VLOOKUP(B439,#REF!,5,0)</f>
        <v>#REF!</v>
      </c>
      <c r="H439" s="1" t="e">
        <f>VLOOKUP(B439,#REF!,5,0)</f>
        <v>#REF!</v>
      </c>
      <c r="I439" s="2" t="e">
        <f>VLOOKUP(C439,#REF!,5,0)</f>
        <v>#REF!</v>
      </c>
    </row>
    <row r="440" spans="1:9" ht="16.5" customHeight="1" x14ac:dyDescent="0.2">
      <c r="A440" s="4">
        <v>590</v>
      </c>
      <c r="B440" s="10" t="s">
        <v>1413</v>
      </c>
      <c r="C440" s="5" t="s">
        <v>1413</v>
      </c>
      <c r="D440" s="7" t="s">
        <v>833</v>
      </c>
      <c r="E440" s="7" t="s">
        <v>1355</v>
      </c>
      <c r="F440" s="8" t="s">
        <v>3274</v>
      </c>
      <c r="G440" s="1" t="e">
        <f>VLOOKUP(B440,#REF!,5,0)</f>
        <v>#REF!</v>
      </c>
      <c r="H440" s="1" t="e">
        <f>VLOOKUP(B440,#REF!,5,0)</f>
        <v>#REF!</v>
      </c>
      <c r="I440" s="2" t="e">
        <f>VLOOKUP(C440,#REF!,5,0)</f>
        <v>#REF!</v>
      </c>
    </row>
    <row r="441" spans="1:9" ht="16.5" customHeight="1" x14ac:dyDescent="0.2">
      <c r="A441" s="4">
        <v>375</v>
      </c>
      <c r="B441" s="10" t="s">
        <v>995</v>
      </c>
      <c r="C441" s="5" t="s">
        <v>995</v>
      </c>
      <c r="D441" s="7" t="s">
        <v>996</v>
      </c>
      <c r="E441" s="7" t="s">
        <v>935</v>
      </c>
      <c r="F441" s="8" t="s">
        <v>3360</v>
      </c>
      <c r="G441" s="1" t="e">
        <f>VLOOKUP(B441,#REF!,5,0)</f>
        <v>#REF!</v>
      </c>
      <c r="H441" s="1" t="e">
        <f>VLOOKUP(B441,#REF!,5,0)</f>
        <v>#REF!</v>
      </c>
      <c r="I441" s="2" t="e">
        <f>VLOOKUP(C441,#REF!,5,0)</f>
        <v>#REF!</v>
      </c>
    </row>
    <row r="442" spans="1:9" ht="16.5" customHeight="1" x14ac:dyDescent="0.2">
      <c r="A442" s="4">
        <v>417</v>
      </c>
      <c r="B442" s="10" t="s">
        <v>1079</v>
      </c>
      <c r="C442" s="5" t="s">
        <v>1079</v>
      </c>
      <c r="D442" s="7" t="s">
        <v>1080</v>
      </c>
      <c r="E442" s="7" t="s">
        <v>1017</v>
      </c>
      <c r="F442" s="8" t="s">
        <v>3380</v>
      </c>
      <c r="G442" s="1" t="e">
        <f>VLOOKUP(B442,#REF!,5,0)</f>
        <v>#REF!</v>
      </c>
      <c r="H442" s="1" t="e">
        <f>VLOOKUP(B442,#REF!,5,0)</f>
        <v>#REF!</v>
      </c>
      <c r="I442" s="2" t="e">
        <f>VLOOKUP(C442,#REF!,5,0)</f>
        <v>#REF!</v>
      </c>
    </row>
    <row r="443" spans="1:9" ht="16.5" customHeight="1" x14ac:dyDescent="0.2">
      <c r="A443" s="4">
        <v>460</v>
      </c>
      <c r="B443" s="10" t="s">
        <v>1162</v>
      </c>
      <c r="C443" s="5" t="s">
        <v>1162</v>
      </c>
      <c r="D443" s="7" t="s">
        <v>1163</v>
      </c>
      <c r="E443" s="7" t="s">
        <v>1101</v>
      </c>
      <c r="F443" s="8" t="s">
        <v>3402</v>
      </c>
      <c r="G443" s="1" t="e">
        <f>VLOOKUP(B443,#REF!,5,0)</f>
        <v>#REF!</v>
      </c>
      <c r="H443" s="1" t="e">
        <f>VLOOKUP(B443,#REF!,5,0)</f>
        <v>#REF!</v>
      </c>
      <c r="I443" s="2" t="e">
        <f>VLOOKUP(C443,#REF!,5,0)</f>
        <v>#REF!</v>
      </c>
    </row>
    <row r="444" spans="1:9" ht="16.5" customHeight="1" x14ac:dyDescent="0.2">
      <c r="A444" s="4">
        <v>502</v>
      </c>
      <c r="B444" s="10" t="s">
        <v>1246</v>
      </c>
      <c r="C444" s="5" t="s">
        <v>1246</v>
      </c>
      <c r="D444" s="7" t="s">
        <v>1247</v>
      </c>
      <c r="E444" s="7" t="s">
        <v>1185</v>
      </c>
      <c r="F444" s="8" t="s">
        <v>3421</v>
      </c>
      <c r="G444" s="1" t="e">
        <f>VLOOKUP(B444,#REF!,5,0)</f>
        <v>#REF!</v>
      </c>
      <c r="H444" s="1" t="e">
        <f>VLOOKUP(B444,#REF!,5,0)</f>
        <v>#REF!</v>
      </c>
      <c r="I444" s="2" t="e">
        <f>VLOOKUP(C444,#REF!,5,0)</f>
        <v>#REF!</v>
      </c>
    </row>
    <row r="445" spans="1:9" ht="16.5" customHeight="1" x14ac:dyDescent="0.2">
      <c r="A445" s="4">
        <v>544</v>
      </c>
      <c r="B445" s="10" t="s">
        <v>1333</v>
      </c>
      <c r="C445" s="5" t="s">
        <v>1333</v>
      </c>
      <c r="D445" s="7" t="s">
        <v>1334</v>
      </c>
      <c r="E445" s="7" t="s">
        <v>1267</v>
      </c>
      <c r="F445" s="8" t="s">
        <v>3438</v>
      </c>
      <c r="G445" s="1" t="e">
        <f>VLOOKUP(B445,#REF!,5,0)</f>
        <v>#REF!</v>
      </c>
      <c r="H445" s="1" t="e">
        <f>VLOOKUP(B445,#REF!,5,0)</f>
        <v>#REF!</v>
      </c>
      <c r="I445" s="2" t="e">
        <f>VLOOKUP(C445,#REF!,5,0)</f>
        <v>#REF!</v>
      </c>
    </row>
    <row r="446" spans="1:9" ht="16.5" customHeight="1" x14ac:dyDescent="0.2">
      <c r="A446" s="4">
        <v>589</v>
      </c>
      <c r="B446" s="10" t="s">
        <v>1414</v>
      </c>
      <c r="C446" s="5" t="s">
        <v>1414</v>
      </c>
      <c r="D446" s="7" t="s">
        <v>1415</v>
      </c>
      <c r="E446" s="7" t="s">
        <v>1355</v>
      </c>
      <c r="F446" s="8" t="s">
        <v>3452</v>
      </c>
      <c r="G446" s="1" t="e">
        <f>VLOOKUP(B446,#REF!,5,0)</f>
        <v>#REF!</v>
      </c>
      <c r="H446" s="1" t="e">
        <f>VLOOKUP(B446,#REF!,5,0)</f>
        <v>#REF!</v>
      </c>
      <c r="I446" s="2" t="e">
        <f>VLOOKUP(C446,#REF!,5,0)</f>
        <v>#REF!</v>
      </c>
    </row>
    <row r="447" spans="1:9" ht="16.5" customHeight="1" x14ac:dyDescent="0.2">
      <c r="A447" s="4">
        <v>374</v>
      </c>
      <c r="B447" s="10" t="s">
        <v>997</v>
      </c>
      <c r="C447" s="5" t="s">
        <v>997</v>
      </c>
      <c r="D447" s="7" t="s">
        <v>998</v>
      </c>
      <c r="E447" s="7" t="s">
        <v>935</v>
      </c>
      <c r="F447" s="8" t="s">
        <v>3359</v>
      </c>
      <c r="G447" s="1" t="e">
        <f>VLOOKUP(B447,#REF!,5,0)</f>
        <v>#REF!</v>
      </c>
      <c r="H447" s="1" t="e">
        <f>VLOOKUP(B447,#REF!,5,0)</f>
        <v>#REF!</v>
      </c>
      <c r="I447" s="2" t="e">
        <f>VLOOKUP(C447,#REF!,5,0)</f>
        <v>#REF!</v>
      </c>
    </row>
    <row r="448" spans="1:9" ht="16.5" customHeight="1" x14ac:dyDescent="0.2">
      <c r="A448" s="4">
        <v>416</v>
      </c>
      <c r="B448" s="10" t="s">
        <v>1081</v>
      </c>
      <c r="C448" s="5" t="s">
        <v>1081</v>
      </c>
      <c r="D448" s="7" t="s">
        <v>1082</v>
      </c>
      <c r="E448" s="7" t="s">
        <v>1017</v>
      </c>
      <c r="F448" s="8" t="s">
        <v>3379</v>
      </c>
      <c r="G448" s="1" t="e">
        <f>VLOOKUP(B448,#REF!,5,0)</f>
        <v>#REF!</v>
      </c>
      <c r="H448" s="1" t="e">
        <f>VLOOKUP(B448,#REF!,5,0)</f>
        <v>#REF!</v>
      </c>
      <c r="I448" s="2" t="e">
        <f>VLOOKUP(C448,#REF!,5,0)</f>
        <v>#REF!</v>
      </c>
    </row>
    <row r="449" spans="1:9" ht="16.5" customHeight="1" x14ac:dyDescent="0.2">
      <c r="A449" s="4">
        <v>459</v>
      </c>
      <c r="B449" s="10" t="s">
        <v>1164</v>
      </c>
      <c r="C449" s="5" t="s">
        <v>1164</v>
      </c>
      <c r="D449" s="7" t="s">
        <v>1165</v>
      </c>
      <c r="E449" s="7" t="s">
        <v>1101</v>
      </c>
      <c r="F449" s="8" t="s">
        <v>3294</v>
      </c>
      <c r="G449" s="1" t="e">
        <f>VLOOKUP(B449,#REF!,5,0)</f>
        <v>#REF!</v>
      </c>
      <c r="H449" s="1" t="e">
        <f>VLOOKUP(B449,#REF!,5,0)</f>
        <v>#REF!</v>
      </c>
      <c r="I449" s="2" t="e">
        <f>VLOOKUP(C449,#REF!,5,0)</f>
        <v>#REF!</v>
      </c>
    </row>
    <row r="450" spans="1:9" ht="16.5" customHeight="1" x14ac:dyDescent="0.2">
      <c r="A450" s="4">
        <v>415</v>
      </c>
      <c r="B450" s="10" t="s">
        <v>1085</v>
      </c>
      <c r="C450" s="5" t="s">
        <v>1085</v>
      </c>
      <c r="D450" s="7" t="s">
        <v>1086</v>
      </c>
      <c r="E450" s="7" t="s">
        <v>1017</v>
      </c>
      <c r="F450" s="8" t="s">
        <v>3378</v>
      </c>
      <c r="G450" s="1" t="e">
        <f>VLOOKUP(B450,#REF!,5,0)</f>
        <v>#REF!</v>
      </c>
      <c r="H450" s="1" t="e">
        <f>VLOOKUP(B450,#REF!,5,0)</f>
        <v>#REF!</v>
      </c>
      <c r="I450" s="2" t="e">
        <f>VLOOKUP(C450,#REF!,5,0)</f>
        <v>#REF!</v>
      </c>
    </row>
    <row r="451" spans="1:9" ht="16.5" customHeight="1" x14ac:dyDescent="0.2">
      <c r="A451" s="4">
        <v>458</v>
      </c>
      <c r="B451" s="10" t="s">
        <v>1169</v>
      </c>
      <c r="C451" s="5" t="s">
        <v>1169</v>
      </c>
      <c r="D451" s="7" t="s">
        <v>1170</v>
      </c>
      <c r="E451" s="7" t="s">
        <v>1101</v>
      </c>
      <c r="F451" s="8" t="s">
        <v>3401</v>
      </c>
      <c r="G451" s="1" t="e">
        <f>VLOOKUP(B451,#REF!,5,0)</f>
        <v>#REF!</v>
      </c>
      <c r="H451" s="1" t="e">
        <f>VLOOKUP(B451,#REF!,5,0)</f>
        <v>#REF!</v>
      </c>
      <c r="I451" s="2" t="e">
        <f>VLOOKUP(C451,#REF!,5,0)</f>
        <v>#REF!</v>
      </c>
    </row>
    <row r="452" spans="1:9" ht="16.5" customHeight="1" x14ac:dyDescent="0.2">
      <c r="A452" s="4">
        <v>457</v>
      </c>
      <c r="B452" s="10" t="s">
        <v>1166</v>
      </c>
      <c r="C452" s="5" t="s">
        <v>1166</v>
      </c>
      <c r="D452" s="7" t="s">
        <v>1167</v>
      </c>
      <c r="E452" s="7" t="s">
        <v>1101</v>
      </c>
      <c r="F452" s="8" t="s">
        <v>3400</v>
      </c>
      <c r="G452" s="1" t="e">
        <f>VLOOKUP(B452,#REF!,5,0)</f>
        <v>#REF!</v>
      </c>
      <c r="H452" s="1" t="e">
        <f>VLOOKUP(B452,#REF!,5,0)</f>
        <v>#REF!</v>
      </c>
      <c r="I452" s="2" t="e">
        <f>VLOOKUP(C452,#REF!,5,0)</f>
        <v>#REF!</v>
      </c>
    </row>
    <row r="453" spans="1:9" ht="16.5" customHeight="1" x14ac:dyDescent="0.2">
      <c r="A453" s="4">
        <v>501</v>
      </c>
      <c r="B453" s="10" t="s">
        <v>1248</v>
      </c>
      <c r="C453" s="5" t="s">
        <v>1248</v>
      </c>
      <c r="D453" s="7" t="s">
        <v>1249</v>
      </c>
      <c r="E453" s="7" t="s">
        <v>1185</v>
      </c>
      <c r="F453" s="8" t="s">
        <v>3420</v>
      </c>
      <c r="G453" s="1" t="e">
        <f>VLOOKUP(B453,#REF!,5,0)</f>
        <v>#REF!</v>
      </c>
      <c r="H453" s="1" t="e">
        <f>VLOOKUP(B453,#REF!,5,0)</f>
        <v>#REF!</v>
      </c>
      <c r="I453" s="2" t="e">
        <f>VLOOKUP(C453,#REF!,5,0)</f>
        <v>#REF!</v>
      </c>
    </row>
    <row r="454" spans="1:9" ht="16.5" customHeight="1" x14ac:dyDescent="0.2">
      <c r="A454" s="4">
        <v>543</v>
      </c>
      <c r="B454" s="10" t="s">
        <v>1335</v>
      </c>
      <c r="C454" s="5" t="s">
        <v>1335</v>
      </c>
      <c r="D454" s="7" t="s">
        <v>1336</v>
      </c>
      <c r="E454" s="7" t="s">
        <v>1267</v>
      </c>
      <c r="F454" s="8" t="s">
        <v>3387</v>
      </c>
      <c r="G454" s="1" t="e">
        <f>VLOOKUP(B454,#REF!,5,0)</f>
        <v>#REF!</v>
      </c>
      <c r="H454" s="1" t="e">
        <f>VLOOKUP(B454,#REF!,5,0)</f>
        <v>#REF!</v>
      </c>
      <c r="I454" s="2" t="e">
        <f>VLOOKUP(C454,#REF!,5,0)</f>
        <v>#REF!</v>
      </c>
    </row>
    <row r="455" spans="1:9" ht="16.5" customHeight="1" x14ac:dyDescent="0.2">
      <c r="A455" s="4">
        <v>588</v>
      </c>
      <c r="B455" s="10" t="s">
        <v>1416</v>
      </c>
      <c r="C455" s="5" t="s">
        <v>1416</v>
      </c>
      <c r="D455" s="7" t="s">
        <v>1417</v>
      </c>
      <c r="E455" s="7" t="s">
        <v>1355</v>
      </c>
      <c r="F455" s="8" t="s">
        <v>3270</v>
      </c>
      <c r="G455" s="1" t="e">
        <f>VLOOKUP(B455,#REF!,5,0)</f>
        <v>#REF!</v>
      </c>
      <c r="H455" s="1" t="e">
        <f>VLOOKUP(B455,#REF!,5,0)</f>
        <v>#REF!</v>
      </c>
      <c r="I455" s="2" t="e">
        <f>VLOOKUP(C455,#REF!,5,0)</f>
        <v>#REF!</v>
      </c>
    </row>
    <row r="456" spans="1:9" ht="16.5" customHeight="1" x14ac:dyDescent="0.2">
      <c r="A456" s="4">
        <v>373</v>
      </c>
      <c r="B456" s="10" t="s">
        <v>999</v>
      </c>
      <c r="C456" s="5" t="s">
        <v>999</v>
      </c>
      <c r="D456" s="7" t="s">
        <v>1000</v>
      </c>
      <c r="E456" s="7" t="s">
        <v>935</v>
      </c>
      <c r="F456" s="8" t="s">
        <v>3358</v>
      </c>
      <c r="G456" s="1" t="e">
        <f>VLOOKUP(B456,#REF!,5,0)</f>
        <v>#REF!</v>
      </c>
      <c r="H456" s="1" t="e">
        <f>VLOOKUP(B456,#REF!,5,0)</f>
        <v>#REF!</v>
      </c>
      <c r="I456" s="2" t="e">
        <f>VLOOKUP(C456,#REF!,5,0)</f>
        <v>#REF!</v>
      </c>
    </row>
    <row r="457" spans="1:9" ht="16.5" customHeight="1" x14ac:dyDescent="0.2">
      <c r="A457" s="4">
        <v>414</v>
      </c>
      <c r="B457" s="10" t="s">
        <v>1083</v>
      </c>
      <c r="C457" s="5" t="s">
        <v>1083</v>
      </c>
      <c r="D457" s="7" t="s">
        <v>1084</v>
      </c>
      <c r="E457" s="7" t="s">
        <v>1017</v>
      </c>
      <c r="F457" s="8" t="s">
        <v>3303</v>
      </c>
      <c r="G457" s="1" t="e">
        <f>VLOOKUP(B457,#REF!,5,0)</f>
        <v>#REF!</v>
      </c>
      <c r="H457" s="1" t="e">
        <f>VLOOKUP(B457,#REF!,5,0)</f>
        <v>#REF!</v>
      </c>
      <c r="I457" s="2" t="e">
        <f>VLOOKUP(C457,#REF!,5,0)</f>
        <v>#REF!</v>
      </c>
    </row>
    <row r="458" spans="1:9" ht="16.5" customHeight="1" x14ac:dyDescent="0.2">
      <c r="A458" s="4">
        <v>456</v>
      </c>
      <c r="B458" s="10" t="s">
        <v>1168</v>
      </c>
      <c r="C458" s="5" t="s">
        <v>1168</v>
      </c>
      <c r="D458" s="7" t="s">
        <v>673</v>
      </c>
      <c r="E458" s="7" t="s">
        <v>1101</v>
      </c>
      <c r="F458" s="8" t="s">
        <v>3399</v>
      </c>
      <c r="G458" s="1" t="e">
        <f>VLOOKUP(B458,#REF!,5,0)</f>
        <v>#REF!</v>
      </c>
      <c r="H458" s="1" t="e">
        <f>VLOOKUP(B458,#REF!,5,0)</f>
        <v>#REF!</v>
      </c>
      <c r="I458" s="2" t="e">
        <f>VLOOKUP(C458,#REF!,5,0)</f>
        <v>#REF!</v>
      </c>
    </row>
    <row r="459" spans="1:9" ht="16.5" customHeight="1" x14ac:dyDescent="0.2">
      <c r="A459" s="4">
        <v>500</v>
      </c>
      <c r="B459" s="10" t="s">
        <v>1250</v>
      </c>
      <c r="C459" s="5" t="s">
        <v>1250</v>
      </c>
      <c r="D459" s="7" t="s">
        <v>1251</v>
      </c>
      <c r="E459" s="7" t="s">
        <v>1185</v>
      </c>
      <c r="F459" s="8" t="s">
        <v>3417</v>
      </c>
      <c r="G459" s="1" t="e">
        <f>VLOOKUP(B459,#REF!,5,0)</f>
        <v>#REF!</v>
      </c>
      <c r="H459" s="1" t="e">
        <f>VLOOKUP(B459,#REF!,5,0)</f>
        <v>#REF!</v>
      </c>
      <c r="I459" s="2" t="e">
        <f>VLOOKUP(C459,#REF!,5,0)</f>
        <v>#REF!</v>
      </c>
    </row>
    <row r="460" spans="1:9" ht="16.5" customHeight="1" x14ac:dyDescent="0.2">
      <c r="A460" s="4">
        <v>542</v>
      </c>
      <c r="B460" s="10" t="s">
        <v>1337</v>
      </c>
      <c r="C460" s="5" t="s">
        <v>1337</v>
      </c>
      <c r="D460" s="7" t="s">
        <v>1338</v>
      </c>
      <c r="E460" s="7" t="s">
        <v>1267</v>
      </c>
      <c r="F460" s="8" t="s">
        <v>3362</v>
      </c>
      <c r="G460" s="1" t="e">
        <f>VLOOKUP(B460,#REF!,5,0)</f>
        <v>#REF!</v>
      </c>
      <c r="H460" s="1" t="e">
        <f>VLOOKUP(B460,#REF!,5,0)</f>
        <v>#REF!</v>
      </c>
      <c r="I460" s="2" t="e">
        <f>VLOOKUP(C460,#REF!,5,0)</f>
        <v>#REF!</v>
      </c>
    </row>
    <row r="461" spans="1:9" ht="16.5" customHeight="1" x14ac:dyDescent="0.2">
      <c r="A461" s="4">
        <v>587</v>
      </c>
      <c r="B461" s="10" t="s">
        <v>1418</v>
      </c>
      <c r="C461" s="5" t="s">
        <v>1418</v>
      </c>
      <c r="D461" s="7" t="s">
        <v>1419</v>
      </c>
      <c r="E461" s="7" t="s">
        <v>1355</v>
      </c>
      <c r="F461" s="8" t="s">
        <v>3355</v>
      </c>
      <c r="G461" s="1" t="e">
        <f>VLOOKUP(B461,#REF!,5,0)</f>
        <v>#REF!</v>
      </c>
      <c r="H461" s="1" t="e">
        <f>VLOOKUP(B461,#REF!,5,0)</f>
        <v>#REF!</v>
      </c>
      <c r="I461" s="2" t="e">
        <f>VLOOKUP(C461,#REF!,5,0)</f>
        <v>#REF!</v>
      </c>
    </row>
    <row r="462" spans="1:9" ht="16.5" customHeight="1" x14ac:dyDescent="0.2">
      <c r="A462" s="4">
        <v>372</v>
      </c>
      <c r="B462" s="10" t="s">
        <v>1001</v>
      </c>
      <c r="C462" s="5" t="s">
        <v>1001</v>
      </c>
      <c r="D462" s="7" t="s">
        <v>1002</v>
      </c>
      <c r="E462" s="7" t="s">
        <v>935</v>
      </c>
      <c r="F462" s="8" t="s">
        <v>3357</v>
      </c>
      <c r="G462" s="1" t="e">
        <f>VLOOKUP(B462,#REF!,5,0)</f>
        <v>#REF!</v>
      </c>
      <c r="H462" s="1" t="e">
        <f>VLOOKUP(B462,#REF!,5,0)</f>
        <v>#REF!</v>
      </c>
      <c r="I462" s="2" t="e">
        <f>VLOOKUP(C462,#REF!,5,0)</f>
        <v>#REF!</v>
      </c>
    </row>
    <row r="463" spans="1:9" ht="16.5" customHeight="1" x14ac:dyDescent="0.2">
      <c r="A463" s="4">
        <v>499</v>
      </c>
      <c r="B463" s="10" t="s">
        <v>1252</v>
      </c>
      <c r="C463" s="5" t="s">
        <v>1252</v>
      </c>
      <c r="D463" s="7" t="s">
        <v>1253</v>
      </c>
      <c r="E463" s="7" t="s">
        <v>1185</v>
      </c>
      <c r="F463" s="8" t="s">
        <v>3414</v>
      </c>
      <c r="G463" s="1" t="e">
        <f>VLOOKUP(B463,#REF!,5,0)</f>
        <v>#REF!</v>
      </c>
      <c r="H463" s="1" t="e">
        <f>VLOOKUP(B463,#REF!,5,0)</f>
        <v>#REF!</v>
      </c>
      <c r="I463" s="2" t="e">
        <f>VLOOKUP(C463,#REF!,5,0)</f>
        <v>#REF!</v>
      </c>
    </row>
    <row r="464" spans="1:9" ht="16.5" customHeight="1" x14ac:dyDescent="0.2">
      <c r="A464" s="4">
        <v>541</v>
      </c>
      <c r="B464" s="10" t="s">
        <v>1339</v>
      </c>
      <c r="C464" s="5" t="s">
        <v>1339</v>
      </c>
      <c r="D464" s="7" t="s">
        <v>1340</v>
      </c>
      <c r="E464" s="7" t="s">
        <v>1267</v>
      </c>
      <c r="F464" s="8" t="s">
        <v>3377</v>
      </c>
      <c r="G464" s="1" t="e">
        <f>VLOOKUP(B464,#REF!,5,0)</f>
        <v>#REF!</v>
      </c>
      <c r="H464" s="1" t="e">
        <f>VLOOKUP(B464,#REF!,5,0)</f>
        <v>#REF!</v>
      </c>
      <c r="I464" s="2" t="e">
        <f>VLOOKUP(C464,#REF!,5,0)</f>
        <v>#REF!</v>
      </c>
    </row>
    <row r="465" spans="1:9" ht="16.5" customHeight="1" x14ac:dyDescent="0.2">
      <c r="A465" s="4">
        <v>586</v>
      </c>
      <c r="B465" s="10" t="s">
        <v>1420</v>
      </c>
      <c r="C465" s="5" t="s">
        <v>1420</v>
      </c>
      <c r="D465" s="7" t="s">
        <v>1004</v>
      </c>
      <c r="E465" s="7" t="s">
        <v>1355</v>
      </c>
      <c r="F465" s="8" t="s">
        <v>3310</v>
      </c>
      <c r="G465" s="1" t="e">
        <f>VLOOKUP(B465,#REF!,5,0)</f>
        <v>#REF!</v>
      </c>
      <c r="H465" s="1" t="e">
        <f>VLOOKUP(B465,#REF!,5,0)</f>
        <v>#REF!</v>
      </c>
      <c r="I465" s="2" t="e">
        <f>VLOOKUP(C465,#REF!,5,0)</f>
        <v>#REF!</v>
      </c>
    </row>
    <row r="466" spans="1:9" ht="16.5" customHeight="1" x14ac:dyDescent="0.2">
      <c r="A466" s="4">
        <v>371</v>
      </c>
      <c r="B466" s="10" t="s">
        <v>1003</v>
      </c>
      <c r="C466" s="5" t="s">
        <v>1003</v>
      </c>
      <c r="D466" s="7" t="s">
        <v>1004</v>
      </c>
      <c r="E466" s="7" t="s">
        <v>935</v>
      </c>
      <c r="F466" s="8" t="s">
        <v>3356</v>
      </c>
      <c r="G466" s="1" t="e">
        <f>VLOOKUP(B466,#REF!,5,0)</f>
        <v>#REF!</v>
      </c>
      <c r="H466" s="1" t="e">
        <f>VLOOKUP(B466,#REF!,5,0)</f>
        <v>#REF!</v>
      </c>
      <c r="I466" s="2" t="e">
        <f>VLOOKUP(C466,#REF!,5,0)</f>
        <v>#REF!</v>
      </c>
    </row>
    <row r="467" spans="1:9" ht="16.5" customHeight="1" x14ac:dyDescent="0.2">
      <c r="A467" s="4">
        <v>585</v>
      </c>
      <c r="B467" s="10" t="s">
        <v>1421</v>
      </c>
      <c r="C467" s="5" t="s">
        <v>1421</v>
      </c>
      <c r="D467" s="7" t="s">
        <v>1422</v>
      </c>
      <c r="E467" s="7" t="s">
        <v>1355</v>
      </c>
      <c r="F467" s="8" t="s">
        <v>3345</v>
      </c>
      <c r="G467" s="1" t="e">
        <f>VLOOKUP(B467,#REF!,5,0)</f>
        <v>#REF!</v>
      </c>
      <c r="H467" s="1" t="e">
        <f>VLOOKUP(B467,#REF!,5,0)</f>
        <v>#REF!</v>
      </c>
      <c r="I467" s="2" t="e">
        <f>VLOOKUP(C467,#REF!,5,0)</f>
        <v>#REF!</v>
      </c>
    </row>
    <row r="468" spans="1:9" ht="16.5" customHeight="1" x14ac:dyDescent="0.2">
      <c r="A468" s="4">
        <v>455</v>
      </c>
      <c r="B468" s="10" t="s">
        <v>1171</v>
      </c>
      <c r="C468" s="5" t="s">
        <v>1171</v>
      </c>
      <c r="D468" s="7" t="s">
        <v>1172</v>
      </c>
      <c r="E468" s="7" t="s">
        <v>1101</v>
      </c>
      <c r="F468" s="8" t="s">
        <v>3398</v>
      </c>
      <c r="G468" s="1" t="e">
        <f>VLOOKUP(B468,#REF!,5,0)</f>
        <v>#REF!</v>
      </c>
      <c r="H468" s="1" t="e">
        <f>VLOOKUP(B468,#REF!,5,0)</f>
        <v>#REF!</v>
      </c>
      <c r="I468" s="2" t="e">
        <f>VLOOKUP(C468,#REF!,5,0)</f>
        <v>#REF!</v>
      </c>
    </row>
    <row r="469" spans="1:9" ht="16.5" customHeight="1" x14ac:dyDescent="0.2">
      <c r="A469" s="4">
        <v>498</v>
      </c>
      <c r="B469" s="10" t="s">
        <v>1254</v>
      </c>
      <c r="C469" s="5" t="s">
        <v>1254</v>
      </c>
      <c r="D469" s="7" t="s">
        <v>758</v>
      </c>
      <c r="E469" s="7" t="s">
        <v>1185</v>
      </c>
      <c r="F469" s="8" t="s">
        <v>3355</v>
      </c>
      <c r="G469" s="1" t="e">
        <f>VLOOKUP(B469,#REF!,5,0)</f>
        <v>#REF!</v>
      </c>
      <c r="H469" s="1" t="e">
        <f>VLOOKUP(B469,#REF!,5,0)</f>
        <v>#REF!</v>
      </c>
      <c r="I469" s="2" t="e">
        <f>VLOOKUP(C469,#REF!,5,0)</f>
        <v>#REF!</v>
      </c>
    </row>
    <row r="470" spans="1:9" ht="16.5" customHeight="1" x14ac:dyDescent="0.2">
      <c r="A470" s="4">
        <v>540</v>
      </c>
      <c r="B470" s="10" t="s">
        <v>1341</v>
      </c>
      <c r="C470" s="5" t="s">
        <v>1341</v>
      </c>
      <c r="D470" s="7" t="s">
        <v>1342</v>
      </c>
      <c r="E470" s="7" t="s">
        <v>1267</v>
      </c>
      <c r="F470" s="8" t="s">
        <v>3437</v>
      </c>
      <c r="G470" s="1" t="e">
        <f>VLOOKUP(B470,#REF!,5,0)</f>
        <v>#REF!</v>
      </c>
      <c r="H470" s="1" t="e">
        <f>VLOOKUP(B470,#REF!,5,0)</f>
        <v>#REF!</v>
      </c>
      <c r="I470" s="2" t="e">
        <f>VLOOKUP(C470,#REF!,5,0)</f>
        <v>#REF!</v>
      </c>
    </row>
    <row r="471" spans="1:9" ht="16.5" customHeight="1" x14ac:dyDescent="0.2">
      <c r="A471" s="4">
        <v>413</v>
      </c>
      <c r="B471" s="10" t="s">
        <v>1087</v>
      </c>
      <c r="C471" s="5" t="s">
        <v>1087</v>
      </c>
      <c r="D471" s="7" t="s">
        <v>1088</v>
      </c>
      <c r="E471" s="7" t="s">
        <v>1017</v>
      </c>
      <c r="F471" s="8" t="s">
        <v>3377</v>
      </c>
      <c r="G471" s="1" t="e">
        <f>VLOOKUP(B471,#REF!,5,0)</f>
        <v>#REF!</v>
      </c>
      <c r="H471" s="1" t="e">
        <f>VLOOKUP(B471,#REF!,5,0)</f>
        <v>#REF!</v>
      </c>
      <c r="I471" s="2" t="e">
        <f>VLOOKUP(C471,#REF!,5,0)</f>
        <v>#REF!</v>
      </c>
    </row>
    <row r="472" spans="1:9" ht="16.5" customHeight="1" x14ac:dyDescent="0.2">
      <c r="A472" s="4">
        <v>497</v>
      </c>
      <c r="B472" s="10" t="s">
        <v>1255</v>
      </c>
      <c r="C472" s="5" t="s">
        <v>1255</v>
      </c>
      <c r="D472" s="7" t="s">
        <v>1256</v>
      </c>
      <c r="E472" s="7" t="s">
        <v>1185</v>
      </c>
      <c r="F472" s="8" t="s">
        <v>3419</v>
      </c>
      <c r="G472" s="1" t="e">
        <f>VLOOKUP(B472,#REF!,5,0)</f>
        <v>#REF!</v>
      </c>
      <c r="H472" s="1" t="e">
        <f>VLOOKUP(B472,#REF!,5,0)</f>
        <v>#REF!</v>
      </c>
      <c r="I472" s="2" t="e">
        <f>VLOOKUP(C472,#REF!,5,0)</f>
        <v>#REF!</v>
      </c>
    </row>
    <row r="473" spans="1:9" ht="16.5" customHeight="1" x14ac:dyDescent="0.2">
      <c r="A473" s="4">
        <v>539</v>
      </c>
      <c r="B473" s="10" t="s">
        <v>1343</v>
      </c>
      <c r="C473" s="5" t="s">
        <v>1343</v>
      </c>
      <c r="D473" s="7" t="s">
        <v>1344</v>
      </c>
      <c r="E473" s="7" t="s">
        <v>1267</v>
      </c>
      <c r="F473" s="8" t="s">
        <v>3430</v>
      </c>
      <c r="G473" s="1" t="e">
        <f>VLOOKUP(B473,#REF!,5,0)</f>
        <v>#REF!</v>
      </c>
      <c r="H473" s="1" t="e">
        <f>VLOOKUP(B473,#REF!,5,0)</f>
        <v>#REF!</v>
      </c>
      <c r="I473" s="2" t="e">
        <f>VLOOKUP(C473,#REF!,5,0)</f>
        <v>#REF!</v>
      </c>
    </row>
    <row r="474" spans="1:9" ht="16.5" customHeight="1" x14ac:dyDescent="0.2">
      <c r="A474" s="4">
        <v>584</v>
      </c>
      <c r="B474" s="10" t="s">
        <v>1423</v>
      </c>
      <c r="C474" s="5" t="s">
        <v>1423</v>
      </c>
      <c r="D474" s="7" t="s">
        <v>1424</v>
      </c>
      <c r="E474" s="7" t="s">
        <v>1355</v>
      </c>
      <c r="F474" s="8" t="s">
        <v>3453</v>
      </c>
      <c r="G474" s="1" t="e">
        <f>VLOOKUP(B474,#REF!,5,0)</f>
        <v>#REF!</v>
      </c>
      <c r="H474" s="1" t="e">
        <f>VLOOKUP(B474,#REF!,5,0)</f>
        <v>#REF!</v>
      </c>
      <c r="I474" s="2" t="e">
        <f>VLOOKUP(C474,#REF!,5,0)</f>
        <v>#REF!</v>
      </c>
    </row>
    <row r="475" spans="1:9" ht="16.5" customHeight="1" x14ac:dyDescent="0.2">
      <c r="A475" s="4">
        <v>370</v>
      </c>
      <c r="B475" s="10" t="s">
        <v>1005</v>
      </c>
      <c r="C475" s="5" t="s">
        <v>1005</v>
      </c>
      <c r="D475" s="7" t="s">
        <v>1006</v>
      </c>
      <c r="E475" s="7" t="s">
        <v>935</v>
      </c>
      <c r="F475" s="8" t="s">
        <v>3355</v>
      </c>
      <c r="G475" s="1" t="e">
        <f>VLOOKUP(B475,#REF!,5,0)</f>
        <v>#REF!</v>
      </c>
      <c r="H475" s="1" t="e">
        <f>VLOOKUP(B475,#REF!,5,0)</f>
        <v>#REF!</v>
      </c>
      <c r="I475" s="2" t="e">
        <f>VLOOKUP(C475,#REF!,5,0)</f>
        <v>#REF!</v>
      </c>
    </row>
    <row r="476" spans="1:9" ht="16.5" customHeight="1" x14ac:dyDescent="0.2">
      <c r="A476" s="4">
        <v>412</v>
      </c>
      <c r="B476" s="10" t="s">
        <v>1089</v>
      </c>
      <c r="C476" s="5" t="s">
        <v>1089</v>
      </c>
      <c r="D476" s="7" t="s">
        <v>1090</v>
      </c>
      <c r="E476" s="7" t="s">
        <v>1017</v>
      </c>
      <c r="F476" s="8" t="s">
        <v>3270</v>
      </c>
      <c r="G476" s="1" t="e">
        <f>VLOOKUP(B476,#REF!,5,0)</f>
        <v>#REF!</v>
      </c>
      <c r="H476" s="1" t="e">
        <f>VLOOKUP(B476,#REF!,5,0)</f>
        <v>#REF!</v>
      </c>
      <c r="I476" s="2" t="e">
        <f>VLOOKUP(C476,#REF!,5,0)</f>
        <v>#REF!</v>
      </c>
    </row>
    <row r="477" spans="1:9" ht="16.5" customHeight="1" x14ac:dyDescent="0.2">
      <c r="A477" s="4">
        <v>454</v>
      </c>
      <c r="B477" s="10" t="s">
        <v>1173</v>
      </c>
      <c r="C477" s="5" t="s">
        <v>1173</v>
      </c>
      <c r="D477" s="7" t="s">
        <v>1174</v>
      </c>
      <c r="E477" s="7" t="s">
        <v>1101</v>
      </c>
      <c r="F477" s="8" t="s">
        <v>3397</v>
      </c>
      <c r="G477" s="1" t="e">
        <f>VLOOKUP(B477,#REF!,5,0)</f>
        <v>#REF!</v>
      </c>
      <c r="H477" s="1" t="e">
        <f>VLOOKUP(B477,#REF!,5,0)</f>
        <v>#REF!</v>
      </c>
      <c r="I477" s="2" t="e">
        <f>VLOOKUP(C477,#REF!,5,0)</f>
        <v>#REF!</v>
      </c>
    </row>
    <row r="478" spans="1:9" ht="16.5" customHeight="1" x14ac:dyDescent="0.2">
      <c r="A478" s="4">
        <v>496</v>
      </c>
      <c r="B478" s="10" t="s">
        <v>1257</v>
      </c>
      <c r="C478" s="5" t="s">
        <v>1257</v>
      </c>
      <c r="D478" s="7" t="s">
        <v>1258</v>
      </c>
      <c r="E478" s="7" t="s">
        <v>1185</v>
      </c>
      <c r="F478" s="8" t="s">
        <v>3418</v>
      </c>
      <c r="G478" s="1" t="e">
        <f>VLOOKUP(B478,#REF!,5,0)</f>
        <v>#REF!</v>
      </c>
      <c r="H478" s="1" t="e">
        <f>VLOOKUP(B478,#REF!,5,0)</f>
        <v>#REF!</v>
      </c>
      <c r="I478" s="2" t="e">
        <f>VLOOKUP(C478,#REF!,5,0)</f>
        <v>#REF!</v>
      </c>
    </row>
    <row r="479" spans="1:9" ht="16.5" customHeight="1" x14ac:dyDescent="0.2">
      <c r="A479" s="4">
        <v>538</v>
      </c>
      <c r="B479" s="10" t="s">
        <v>1345</v>
      </c>
      <c r="C479" s="5" t="s">
        <v>1345</v>
      </c>
      <c r="D479" s="7" t="s">
        <v>1346</v>
      </c>
      <c r="E479" s="7" t="s">
        <v>1267</v>
      </c>
      <c r="F479" s="8" t="s">
        <v>3436</v>
      </c>
      <c r="G479" s="1" t="e">
        <f>VLOOKUP(B479,#REF!,5,0)</f>
        <v>#REF!</v>
      </c>
      <c r="H479" s="1" t="e">
        <f>VLOOKUP(B479,#REF!,5,0)</f>
        <v>#REF!</v>
      </c>
      <c r="I479" s="2" t="e">
        <f>VLOOKUP(C479,#REF!,5,0)</f>
        <v>#REF!</v>
      </c>
    </row>
    <row r="480" spans="1:9" ht="16.5" customHeight="1" x14ac:dyDescent="0.2">
      <c r="A480" s="4">
        <v>583</v>
      </c>
      <c r="B480" s="10" t="s">
        <v>1425</v>
      </c>
      <c r="C480" s="5" t="s">
        <v>1425</v>
      </c>
      <c r="D480" s="7" t="s">
        <v>1426</v>
      </c>
      <c r="E480" s="7" t="s">
        <v>1355</v>
      </c>
      <c r="F480" s="8" t="s">
        <v>3452</v>
      </c>
      <c r="G480" s="1" t="e">
        <f>VLOOKUP(B480,#REF!,5,0)</f>
        <v>#REF!</v>
      </c>
      <c r="H480" s="1" t="e">
        <f>VLOOKUP(B480,#REF!,5,0)</f>
        <v>#REF!</v>
      </c>
      <c r="I480" s="2" t="e">
        <f>VLOOKUP(C480,#REF!,5,0)</f>
        <v>#REF!</v>
      </c>
    </row>
    <row r="481" spans="1:9" ht="16.5" customHeight="1" x14ac:dyDescent="0.2">
      <c r="A481" s="4">
        <v>369</v>
      </c>
      <c r="B481" s="10" t="s">
        <v>1007</v>
      </c>
      <c r="C481" s="5" t="s">
        <v>1007</v>
      </c>
      <c r="D481" s="7" t="s">
        <v>1008</v>
      </c>
      <c r="E481" s="7" t="s">
        <v>935</v>
      </c>
      <c r="F481" s="8" t="s">
        <v>3354</v>
      </c>
      <c r="G481" s="1" t="e">
        <f>VLOOKUP(B481,#REF!,5,0)</f>
        <v>#REF!</v>
      </c>
      <c r="H481" s="1" t="e">
        <f>VLOOKUP(B481,#REF!,5,0)</f>
        <v>#REF!</v>
      </c>
      <c r="I481" s="2" t="e">
        <f>VLOOKUP(C481,#REF!,5,0)</f>
        <v>#REF!</v>
      </c>
    </row>
    <row r="482" spans="1:9" ht="16.5" customHeight="1" x14ac:dyDescent="0.2">
      <c r="A482" s="4">
        <v>411</v>
      </c>
      <c r="B482" s="10" t="s">
        <v>1091</v>
      </c>
      <c r="C482" s="5" t="s">
        <v>1091</v>
      </c>
      <c r="D482" s="7" t="s">
        <v>1092</v>
      </c>
      <c r="E482" s="7" t="s">
        <v>1017</v>
      </c>
      <c r="F482" s="8" t="s">
        <v>3373</v>
      </c>
      <c r="G482" s="1" t="e">
        <f>VLOOKUP(B482,#REF!,5,0)</f>
        <v>#REF!</v>
      </c>
      <c r="H482" s="1" t="e">
        <f>VLOOKUP(B482,#REF!,5,0)</f>
        <v>#REF!</v>
      </c>
      <c r="I482" s="2" t="e">
        <f>VLOOKUP(C482,#REF!,5,0)</f>
        <v>#REF!</v>
      </c>
    </row>
    <row r="483" spans="1:9" ht="16.5" customHeight="1" x14ac:dyDescent="0.2">
      <c r="A483" s="4">
        <v>453</v>
      </c>
      <c r="B483" s="10" t="s">
        <v>1175</v>
      </c>
      <c r="C483" s="5" t="s">
        <v>1175</v>
      </c>
      <c r="D483" s="7" t="s">
        <v>1176</v>
      </c>
      <c r="E483" s="7" t="s">
        <v>1101</v>
      </c>
      <c r="F483" s="8" t="s">
        <v>3396</v>
      </c>
      <c r="G483" s="1" t="e">
        <f>VLOOKUP(B483,#REF!,5,0)</f>
        <v>#REF!</v>
      </c>
      <c r="H483" s="1" t="e">
        <f>VLOOKUP(B483,#REF!,5,0)</f>
        <v>#REF!</v>
      </c>
      <c r="I483" s="2" t="e">
        <f>VLOOKUP(C483,#REF!,5,0)</f>
        <v>#REF!</v>
      </c>
    </row>
    <row r="484" spans="1:9" ht="16.5" customHeight="1" x14ac:dyDescent="0.2">
      <c r="A484" s="4">
        <v>495</v>
      </c>
      <c r="B484" s="10" t="s">
        <v>1259</v>
      </c>
      <c r="C484" s="5" t="s">
        <v>1259</v>
      </c>
      <c r="D484" s="7" t="s">
        <v>1260</v>
      </c>
      <c r="E484" s="7" t="s">
        <v>1185</v>
      </c>
      <c r="F484" s="8" t="s">
        <v>3228</v>
      </c>
      <c r="G484" s="1" t="e">
        <f>VLOOKUP(B484,#REF!,5,0)</f>
        <v>#REF!</v>
      </c>
      <c r="H484" s="1" t="e">
        <f>VLOOKUP(B484,#REF!,5,0)</f>
        <v>#REF!</v>
      </c>
      <c r="I484" s="2" t="e">
        <f>VLOOKUP(C484,#REF!,5,0)</f>
        <v>#REF!</v>
      </c>
    </row>
    <row r="485" spans="1:9" ht="16.5" customHeight="1" x14ac:dyDescent="0.2">
      <c r="A485" s="4">
        <v>368</v>
      </c>
      <c r="B485" s="10" t="s">
        <v>1009</v>
      </c>
      <c r="C485" s="5" t="s">
        <v>1009</v>
      </c>
      <c r="D485" s="7" t="s">
        <v>1010</v>
      </c>
      <c r="E485" s="7" t="s">
        <v>935</v>
      </c>
      <c r="F485" s="8" t="s">
        <v>3353</v>
      </c>
      <c r="G485" s="1" t="e">
        <f>VLOOKUP(B485,#REF!,5,0)</f>
        <v>#REF!</v>
      </c>
      <c r="H485" s="1" t="e">
        <f>VLOOKUP(B485,#REF!,5,0)</f>
        <v>#REF!</v>
      </c>
      <c r="I485" s="2" t="e">
        <f>VLOOKUP(C485,#REF!,5,0)</f>
        <v>#REF!</v>
      </c>
    </row>
    <row r="486" spans="1:9" ht="16.5" customHeight="1" x14ac:dyDescent="0.2">
      <c r="A486" s="4">
        <v>410</v>
      </c>
      <c r="B486" s="10" t="s">
        <v>1093</v>
      </c>
      <c r="C486" s="5" t="s">
        <v>1093</v>
      </c>
      <c r="D486" s="7" t="s">
        <v>1094</v>
      </c>
      <c r="E486" s="7" t="s">
        <v>1017</v>
      </c>
      <c r="F486" s="8" t="s">
        <v>3376</v>
      </c>
      <c r="G486" s="1" t="e">
        <f>VLOOKUP(B486,#REF!,5,0)</f>
        <v>#REF!</v>
      </c>
      <c r="H486" s="1" t="e">
        <f>VLOOKUP(B486,#REF!,5,0)</f>
        <v>#REF!</v>
      </c>
      <c r="I486" s="2" t="e">
        <f>VLOOKUP(C486,#REF!,5,0)</f>
        <v>#REF!</v>
      </c>
    </row>
    <row r="487" spans="1:9" ht="16.5" customHeight="1" x14ac:dyDescent="0.2">
      <c r="A487" s="4">
        <v>582</v>
      </c>
      <c r="B487" s="10" t="s">
        <v>1427</v>
      </c>
      <c r="C487" s="5" t="s">
        <v>1427</v>
      </c>
      <c r="D487" s="7" t="s">
        <v>1428</v>
      </c>
      <c r="E487" s="7" t="s">
        <v>1355</v>
      </c>
      <c r="F487" s="8" t="s">
        <v>3389</v>
      </c>
      <c r="G487" s="1" t="e">
        <f>VLOOKUP(B487,#REF!,5,0)</f>
        <v>#REF!</v>
      </c>
      <c r="H487" s="1" t="e">
        <f>VLOOKUP(B487,#REF!,5,0)</f>
        <v>#REF!</v>
      </c>
      <c r="I487" s="2" t="e">
        <f>VLOOKUP(C487,#REF!,5,0)</f>
        <v>#REF!</v>
      </c>
    </row>
    <row r="488" spans="1:9" ht="16.5" customHeight="1" x14ac:dyDescent="0.2">
      <c r="A488" s="4">
        <v>537</v>
      </c>
      <c r="B488" s="10" t="s">
        <v>1347</v>
      </c>
      <c r="C488" s="5" t="s">
        <v>1347</v>
      </c>
      <c r="D488" s="7" t="s">
        <v>1348</v>
      </c>
      <c r="E488" s="7" t="s">
        <v>1267</v>
      </c>
      <c r="F488" s="8" t="s">
        <v>3249</v>
      </c>
      <c r="G488" s="1" t="e">
        <f>VLOOKUP(B488,#REF!,5,0)</f>
        <v>#REF!</v>
      </c>
      <c r="H488" s="1" t="e">
        <f>VLOOKUP(B488,#REF!,5,0)</f>
        <v>#REF!</v>
      </c>
      <c r="I488" s="2" t="e">
        <f>VLOOKUP(C488,#REF!,5,0)</f>
        <v>#REF!</v>
      </c>
    </row>
    <row r="489" spans="1:9" ht="16.5" customHeight="1" x14ac:dyDescent="0.2">
      <c r="A489" s="4">
        <v>581</v>
      </c>
      <c r="B489" s="10" t="s">
        <v>1429</v>
      </c>
      <c r="C489" s="5" t="s">
        <v>1429</v>
      </c>
      <c r="D489" s="7" t="s">
        <v>1430</v>
      </c>
      <c r="E489" s="7" t="s">
        <v>1355</v>
      </c>
      <c r="F489" s="8" t="s">
        <v>3255</v>
      </c>
      <c r="G489" s="1" t="e">
        <f>VLOOKUP(B489,#REF!,5,0)</f>
        <v>#REF!</v>
      </c>
      <c r="H489" s="1" t="e">
        <f>VLOOKUP(B489,#REF!,5,0)</f>
        <v>#REF!</v>
      </c>
      <c r="I489" s="2" t="e">
        <f>VLOOKUP(C489,#REF!,5,0)</f>
        <v>#REF!</v>
      </c>
    </row>
    <row r="490" spans="1:9" ht="16.5" customHeight="1" x14ac:dyDescent="0.2">
      <c r="A490" s="4">
        <v>367</v>
      </c>
      <c r="B490" s="10" t="s">
        <v>1011</v>
      </c>
      <c r="C490" s="5" t="s">
        <v>1011</v>
      </c>
      <c r="D490" s="7" t="s">
        <v>1012</v>
      </c>
      <c r="E490" s="7" t="s">
        <v>935</v>
      </c>
      <c r="F490" s="8" t="s">
        <v>3235</v>
      </c>
      <c r="G490" s="1" t="e">
        <f>VLOOKUP(B490,#REF!,5,0)</f>
        <v>#REF!</v>
      </c>
      <c r="H490" s="1" t="e">
        <f>VLOOKUP(B490,#REF!,5,0)</f>
        <v>#REF!</v>
      </c>
      <c r="I490" s="2" t="e">
        <f>VLOOKUP(C490,#REF!,5,0)</f>
        <v>#REF!</v>
      </c>
    </row>
    <row r="491" spans="1:9" ht="16.5" customHeight="1" x14ac:dyDescent="0.2">
      <c r="A491" s="4">
        <v>409</v>
      </c>
      <c r="B491" s="10" t="s">
        <v>1095</v>
      </c>
      <c r="C491" s="5" t="s">
        <v>1095</v>
      </c>
      <c r="D491" s="7" t="s">
        <v>1096</v>
      </c>
      <c r="E491" s="7" t="s">
        <v>1017</v>
      </c>
      <c r="F491" s="8" t="s">
        <v>3357</v>
      </c>
      <c r="G491" s="1" t="e">
        <f>VLOOKUP(B491,#REF!,5,0)</f>
        <v>#REF!</v>
      </c>
      <c r="H491" s="1" t="e">
        <f>VLOOKUP(B491,#REF!,5,0)</f>
        <v>#REF!</v>
      </c>
      <c r="I491" s="2" t="e">
        <f>VLOOKUP(C491,#REF!,5,0)</f>
        <v>#REF!</v>
      </c>
    </row>
    <row r="492" spans="1:9" ht="16.5" customHeight="1" x14ac:dyDescent="0.2">
      <c r="A492" s="4">
        <v>452</v>
      </c>
      <c r="B492" s="10" t="s">
        <v>1177</v>
      </c>
      <c r="C492" s="5" t="s">
        <v>1177</v>
      </c>
      <c r="D492" s="7" t="s">
        <v>1178</v>
      </c>
      <c r="E492" s="7" t="s">
        <v>1101</v>
      </c>
      <c r="F492" s="8" t="s">
        <v>3395</v>
      </c>
      <c r="G492" s="1" t="e">
        <f>VLOOKUP(B492,#REF!,5,0)</f>
        <v>#REF!</v>
      </c>
      <c r="H492" s="1" t="e">
        <f>VLOOKUP(B492,#REF!,5,0)</f>
        <v>#REF!</v>
      </c>
      <c r="I492" s="2" t="e">
        <f>VLOOKUP(C492,#REF!,5,0)</f>
        <v>#REF!</v>
      </c>
    </row>
    <row r="493" spans="1:9" ht="16.5" customHeight="1" x14ac:dyDescent="0.2">
      <c r="A493" s="4">
        <v>494</v>
      </c>
      <c r="B493" s="10" t="s">
        <v>1261</v>
      </c>
      <c r="C493" s="5" t="s">
        <v>1261</v>
      </c>
      <c r="D493" s="7" t="s">
        <v>1262</v>
      </c>
      <c r="E493" s="7" t="s">
        <v>1185</v>
      </c>
      <c r="F493" s="8" t="s">
        <v>3417</v>
      </c>
      <c r="G493" s="1" t="e">
        <f>VLOOKUP(B493,#REF!,5,0)</f>
        <v>#REF!</v>
      </c>
      <c r="H493" s="1" t="e">
        <f>VLOOKUP(B493,#REF!,5,0)</f>
        <v>#REF!</v>
      </c>
      <c r="I493" s="2" t="e">
        <f>VLOOKUP(C493,#REF!,5,0)</f>
        <v>#REF!</v>
      </c>
    </row>
    <row r="494" spans="1:9" ht="16.5" customHeight="1" x14ac:dyDescent="0.2">
      <c r="A494" s="4">
        <v>536</v>
      </c>
      <c r="B494" s="10" t="s">
        <v>1349</v>
      </c>
      <c r="C494" s="5" t="s">
        <v>1349</v>
      </c>
      <c r="D494" s="7" t="s">
        <v>1350</v>
      </c>
      <c r="E494" s="7" t="s">
        <v>1267</v>
      </c>
      <c r="F494" s="8" t="s">
        <v>3386</v>
      </c>
      <c r="G494" s="1" t="e">
        <f>VLOOKUP(B494,#REF!,5,0)</f>
        <v>#REF!</v>
      </c>
      <c r="H494" s="1" t="e">
        <f>VLOOKUP(B494,#REF!,5,0)</f>
        <v>#REF!</v>
      </c>
      <c r="I494" s="2" t="e">
        <f>VLOOKUP(C494,#REF!,5,0)</f>
        <v>#REF!</v>
      </c>
    </row>
    <row r="495" spans="1:9" ht="16.5" customHeight="1" x14ac:dyDescent="0.2">
      <c r="A495" s="4">
        <v>451</v>
      </c>
      <c r="B495" s="10" t="s">
        <v>1179</v>
      </c>
      <c r="C495" s="5" t="s">
        <v>1179</v>
      </c>
      <c r="D495" s="7" t="s">
        <v>1180</v>
      </c>
      <c r="E495" s="7" t="s">
        <v>1101</v>
      </c>
      <c r="F495" s="8" t="s">
        <v>3394</v>
      </c>
      <c r="G495" s="1" t="e">
        <f>VLOOKUP(B495,#REF!,5,0)</f>
        <v>#REF!</v>
      </c>
      <c r="H495" s="1" t="e">
        <f>VLOOKUP(B495,#REF!,5,0)</f>
        <v>#REF!</v>
      </c>
      <c r="I495" s="2" t="e">
        <f>VLOOKUP(C495,#REF!,5,0)</f>
        <v>#REF!</v>
      </c>
    </row>
    <row r="496" spans="1:9" ht="16.5" customHeight="1" x14ac:dyDescent="0.2">
      <c r="A496" s="4">
        <v>580</v>
      </c>
      <c r="B496" s="10" t="s">
        <v>1431</v>
      </c>
      <c r="C496" s="5" t="s">
        <v>1431</v>
      </c>
      <c r="D496" s="7" t="s">
        <v>1432</v>
      </c>
      <c r="E496" s="7" t="s">
        <v>1355</v>
      </c>
      <c r="F496" s="8" t="s">
        <v>3240</v>
      </c>
      <c r="G496" s="1" t="e">
        <f>VLOOKUP(B496,#REF!,5,0)</f>
        <v>#REF!</v>
      </c>
      <c r="H496" s="1" t="e">
        <f>VLOOKUP(B496,#REF!,5,0)</f>
        <v>#REF!</v>
      </c>
      <c r="I496" s="2" t="e">
        <f>VLOOKUP(C496,#REF!,5,0)</f>
        <v>#REF!</v>
      </c>
    </row>
    <row r="497" spans="1:9" ht="16.5" customHeight="1" x14ac:dyDescent="0.2">
      <c r="A497" s="4">
        <v>366</v>
      </c>
      <c r="B497" s="10" t="s">
        <v>1013</v>
      </c>
      <c r="C497" s="5" t="s">
        <v>1013</v>
      </c>
      <c r="D497" s="7" t="s">
        <v>1014</v>
      </c>
      <c r="E497" s="7" t="s">
        <v>935</v>
      </c>
      <c r="F497" s="8" t="s">
        <v>3352</v>
      </c>
      <c r="G497" s="1" t="e">
        <f>VLOOKUP(B497,#REF!,5,0)</f>
        <v>#REF!</v>
      </c>
      <c r="H497" s="1" t="e">
        <f>VLOOKUP(B497,#REF!,5,0)</f>
        <v>#REF!</v>
      </c>
      <c r="I497" s="2" t="e">
        <f>VLOOKUP(C497,#REF!,5,0)</f>
        <v>#REF!</v>
      </c>
    </row>
    <row r="498" spans="1:9" ht="16.5" customHeight="1" x14ac:dyDescent="0.2">
      <c r="A498" s="4">
        <v>408</v>
      </c>
      <c r="B498" s="10" t="s">
        <v>1097</v>
      </c>
      <c r="C498" s="5" t="s">
        <v>1097</v>
      </c>
      <c r="D498" s="7" t="s">
        <v>1098</v>
      </c>
      <c r="E498" s="7" t="s">
        <v>1017</v>
      </c>
      <c r="F498" s="8" t="s">
        <v>3235</v>
      </c>
      <c r="G498" s="1" t="e">
        <f>VLOOKUP(B498,#REF!,5,0)</f>
        <v>#REF!</v>
      </c>
      <c r="H498" s="1" t="e">
        <f>VLOOKUP(B498,#REF!,5,0)</f>
        <v>#REF!</v>
      </c>
      <c r="I498" s="2" t="e">
        <f>VLOOKUP(C498,#REF!,5,0)</f>
        <v>#REF!</v>
      </c>
    </row>
    <row r="499" spans="1:9" ht="16.5" customHeight="1" x14ac:dyDescent="0.2">
      <c r="A499" s="4">
        <v>450</v>
      </c>
      <c r="B499" s="10" t="s">
        <v>1181</v>
      </c>
      <c r="C499" s="5" t="s">
        <v>1181</v>
      </c>
      <c r="D499" s="7" t="s">
        <v>1182</v>
      </c>
      <c r="E499" s="7" t="s">
        <v>1101</v>
      </c>
      <c r="F499" s="8" t="s">
        <v>3393</v>
      </c>
      <c r="G499" s="1" t="e">
        <f>VLOOKUP(B499,#REF!,5,0)</f>
        <v>#REF!</v>
      </c>
      <c r="H499" s="1" t="e">
        <f>VLOOKUP(B499,#REF!,5,0)</f>
        <v>#REF!</v>
      </c>
      <c r="I499" s="2" t="e">
        <f>VLOOKUP(C499,#REF!,5,0)</f>
        <v>#REF!</v>
      </c>
    </row>
    <row r="500" spans="1:9" ht="16.5" customHeight="1" x14ac:dyDescent="0.2">
      <c r="A500" s="4">
        <v>493</v>
      </c>
      <c r="B500" s="10" t="s">
        <v>1263</v>
      </c>
      <c r="C500" s="5" t="s">
        <v>1263</v>
      </c>
      <c r="D500" s="7" t="s">
        <v>1264</v>
      </c>
      <c r="E500" s="7" t="s">
        <v>1185</v>
      </c>
      <c r="F500" s="8" t="s">
        <v>3335</v>
      </c>
      <c r="G500" s="1" t="e">
        <f>VLOOKUP(B500,#REF!,5,0)</f>
        <v>#REF!</v>
      </c>
      <c r="H500" s="1" t="e">
        <f>VLOOKUP(B500,#REF!,5,0)</f>
        <v>#REF!</v>
      </c>
      <c r="I500" s="2" t="e">
        <f>VLOOKUP(C500,#REF!,5,0)</f>
        <v>#REF!</v>
      </c>
    </row>
    <row r="501" spans="1:9" ht="16.5" customHeight="1" x14ac:dyDescent="0.2">
      <c r="A501" s="4">
        <v>535</v>
      </c>
      <c r="B501" s="10" t="s">
        <v>1351</v>
      </c>
      <c r="C501" s="5" t="s">
        <v>1351</v>
      </c>
      <c r="D501" s="7" t="s">
        <v>1352</v>
      </c>
      <c r="E501" s="7" t="s">
        <v>1267</v>
      </c>
      <c r="F501" s="8" t="s">
        <v>3294</v>
      </c>
      <c r="G501" s="1" t="e">
        <f>VLOOKUP(B501,#REF!,5,0)</f>
        <v>#REF!</v>
      </c>
      <c r="H501" s="1" t="e">
        <f>VLOOKUP(B501,#REF!,5,0)</f>
        <v>#REF!</v>
      </c>
      <c r="I501" s="2" t="e">
        <f>VLOOKUP(C501,#REF!,5,0)</f>
        <v>#REF!</v>
      </c>
    </row>
    <row r="502" spans="1:9" ht="16.5" customHeight="1" x14ac:dyDescent="0.2">
      <c r="A502" s="4">
        <v>579</v>
      </c>
      <c r="B502" s="10" t="s">
        <v>1376</v>
      </c>
      <c r="C502" s="5" t="s">
        <v>1376</v>
      </c>
      <c r="D502" s="7" t="s">
        <v>1377</v>
      </c>
      <c r="E502" s="7" t="s">
        <v>1355</v>
      </c>
      <c r="F502" s="8" t="s">
        <v>3451</v>
      </c>
      <c r="G502" s="1" t="e">
        <f>VLOOKUP(B502,#REF!,5,0)</f>
        <v>#REF!</v>
      </c>
      <c r="H502" s="1" t="e">
        <f>VLOOKUP(B502,#REF!,5,0)</f>
        <v>#REF!</v>
      </c>
      <c r="I502" s="2" t="e">
        <f>VLOOKUP(C502,#REF!,5,0)</f>
        <v>#REF!</v>
      </c>
    </row>
    <row r="503" spans="1:9" ht="16.5" customHeight="1" x14ac:dyDescent="0.2">
      <c r="A503" s="4">
        <v>365</v>
      </c>
      <c r="B503" s="10" t="s">
        <v>948</v>
      </c>
      <c r="C503" s="5" t="s">
        <v>948</v>
      </c>
      <c r="D503" s="7" t="s">
        <v>949</v>
      </c>
      <c r="E503" s="7" t="s">
        <v>935</v>
      </c>
      <c r="F503" s="8" t="s">
        <v>3351</v>
      </c>
      <c r="G503" s="1" t="e">
        <f>VLOOKUP(B503,#REF!,5,0)</f>
        <v>#REF!</v>
      </c>
      <c r="H503" s="1" t="e">
        <f>VLOOKUP(B503,#REF!,5,0)</f>
        <v>#REF!</v>
      </c>
      <c r="I503" s="2" t="e">
        <f>VLOOKUP(C503,#REF!,5,0)</f>
        <v>#REF!</v>
      </c>
    </row>
    <row r="504" spans="1:9" ht="16.5" customHeight="1" x14ac:dyDescent="0.2">
      <c r="A504" s="4">
        <v>407</v>
      </c>
      <c r="B504" s="10" t="s">
        <v>1055</v>
      </c>
      <c r="C504" s="5" t="s">
        <v>1055</v>
      </c>
      <c r="D504" s="7" t="s">
        <v>1056</v>
      </c>
      <c r="E504" s="7" t="s">
        <v>1017</v>
      </c>
      <c r="F504" s="8" t="s">
        <v>3375</v>
      </c>
      <c r="G504" s="1" t="e">
        <f>VLOOKUP(B504,#REF!,5,0)</f>
        <v>#REF!</v>
      </c>
      <c r="H504" s="1" t="e">
        <f>VLOOKUP(B504,#REF!,5,0)</f>
        <v>#REF!</v>
      </c>
      <c r="I504" s="2" t="e">
        <f>VLOOKUP(C504,#REF!,5,0)</f>
        <v>#REF!</v>
      </c>
    </row>
    <row r="505" spans="1:9" ht="16.5" customHeight="1" x14ac:dyDescent="0.2">
      <c r="A505" s="4">
        <v>701</v>
      </c>
      <c r="B505" s="10" t="s">
        <v>1438</v>
      </c>
      <c r="C505" s="5" t="s">
        <v>1438</v>
      </c>
      <c r="D505" s="7" t="s">
        <v>1439</v>
      </c>
      <c r="E505" s="7" t="s">
        <v>1440</v>
      </c>
      <c r="F505" s="8" t="s">
        <v>3483</v>
      </c>
      <c r="G505" s="12" t="e">
        <f>VLOOKUP(B505,#REF!,5,0)</f>
        <v>#REF!</v>
      </c>
      <c r="H505" s="1" t="e">
        <f>VLOOKUP(B505,#REF!,5,0)</f>
        <v>#REF!</v>
      </c>
      <c r="I505" s="2" t="e">
        <f>VLOOKUP(C505,#REF!,5,0)</f>
        <v>#REF!</v>
      </c>
    </row>
    <row r="506" spans="1:9" ht="16.5" customHeight="1" x14ac:dyDescent="0.2">
      <c r="A506" s="4">
        <v>780</v>
      </c>
      <c r="B506" s="10" t="s">
        <v>1591</v>
      </c>
      <c r="C506" s="5" t="s">
        <v>1591</v>
      </c>
      <c r="D506" s="7" t="s">
        <v>1592</v>
      </c>
      <c r="E506" s="7" t="s">
        <v>1593</v>
      </c>
      <c r="F506" s="8" t="s">
        <v>3430</v>
      </c>
      <c r="G506" s="12" t="e">
        <f>VLOOKUP(B506,#REF!,5,0)</f>
        <v>#REF!</v>
      </c>
      <c r="H506" s="1" t="e">
        <f>VLOOKUP(B506,#REF!,5,0)</f>
        <v>#REF!</v>
      </c>
      <c r="I506" s="2" t="e">
        <f>VLOOKUP(C506,#REF!,5,0)</f>
        <v>#REF!</v>
      </c>
    </row>
    <row r="507" spans="1:9" ht="16.5" customHeight="1" x14ac:dyDescent="0.2">
      <c r="A507" s="4">
        <v>861</v>
      </c>
      <c r="B507" s="10" t="s">
        <v>1738</v>
      </c>
      <c r="C507" s="5" t="s">
        <v>1738</v>
      </c>
      <c r="D507" s="7" t="s">
        <v>1739</v>
      </c>
      <c r="E507" s="7" t="s">
        <v>1740</v>
      </c>
      <c r="F507" s="8" t="s">
        <v>3327</v>
      </c>
      <c r="G507" s="12" t="e">
        <f>VLOOKUP(B507,#REF!,5,0)</f>
        <v>#REF!</v>
      </c>
      <c r="H507" s="1" t="e">
        <f>VLOOKUP(B507,#REF!,5,0)</f>
        <v>#REF!</v>
      </c>
      <c r="I507" s="2" t="e">
        <f>VLOOKUP(C507,#REF!,5,0)</f>
        <v>#REF!</v>
      </c>
    </row>
    <row r="508" spans="1:9" ht="16.5" customHeight="1" x14ac:dyDescent="0.2">
      <c r="A508" s="4">
        <v>700</v>
      </c>
      <c r="B508" s="10" t="s">
        <v>1441</v>
      </c>
      <c r="C508" s="5" t="s">
        <v>1441</v>
      </c>
      <c r="D508" s="7" t="s">
        <v>1442</v>
      </c>
      <c r="E508" s="7" t="s">
        <v>1440</v>
      </c>
      <c r="F508" s="8" t="s">
        <v>3482</v>
      </c>
      <c r="G508" s="12" t="e">
        <f>VLOOKUP(B508,#REF!,5,0)</f>
        <v>#REF!</v>
      </c>
      <c r="H508" s="1" t="e">
        <f>VLOOKUP(B508,#REF!,5,0)</f>
        <v>#REF!</v>
      </c>
      <c r="I508" s="2" t="e">
        <f>VLOOKUP(C508,#REF!,5,0)</f>
        <v>#REF!</v>
      </c>
    </row>
    <row r="509" spans="1:9" ht="16.5" customHeight="1" x14ac:dyDescent="0.2">
      <c r="A509" s="4">
        <v>779</v>
      </c>
      <c r="B509" s="10" t="s">
        <v>1594</v>
      </c>
      <c r="C509" s="5" t="s">
        <v>1594</v>
      </c>
      <c r="D509" s="7" t="s">
        <v>1595</v>
      </c>
      <c r="E509" s="7" t="s">
        <v>1593</v>
      </c>
      <c r="F509" s="8" t="s">
        <v>3516</v>
      </c>
      <c r="G509" s="12" t="e">
        <f>VLOOKUP(B509,#REF!,5,0)</f>
        <v>#REF!</v>
      </c>
      <c r="H509" s="1" t="e">
        <f>VLOOKUP(B509,#REF!,5,0)</f>
        <v>#REF!</v>
      </c>
      <c r="I509" s="2" t="e">
        <f>VLOOKUP(C509,#REF!,5,0)</f>
        <v>#REF!</v>
      </c>
    </row>
    <row r="510" spans="1:9" ht="16.5" customHeight="1" x14ac:dyDescent="0.2">
      <c r="A510" s="4">
        <v>860</v>
      </c>
      <c r="B510" s="10" t="s">
        <v>1741</v>
      </c>
      <c r="C510" s="5" t="s">
        <v>1741</v>
      </c>
      <c r="D510" s="7" t="s">
        <v>1742</v>
      </c>
      <c r="E510" s="7" t="s">
        <v>1740</v>
      </c>
      <c r="F510" s="8" t="s">
        <v>3353</v>
      </c>
      <c r="G510" s="12" t="e">
        <f>VLOOKUP(B510,#REF!,5,0)</f>
        <v>#REF!</v>
      </c>
      <c r="H510" s="1" t="e">
        <f>VLOOKUP(B510,#REF!,5,0)</f>
        <v>#REF!</v>
      </c>
      <c r="I510" s="2" t="e">
        <f>VLOOKUP(C510,#REF!,5,0)</f>
        <v>#REF!</v>
      </c>
    </row>
    <row r="511" spans="1:9" ht="16.5" customHeight="1" x14ac:dyDescent="0.2">
      <c r="A511" s="4">
        <v>699</v>
      </c>
      <c r="B511" s="10" t="s">
        <v>1443</v>
      </c>
      <c r="C511" s="5" t="s">
        <v>1443</v>
      </c>
      <c r="D511" s="7" t="s">
        <v>1444</v>
      </c>
      <c r="E511" s="7" t="s">
        <v>1440</v>
      </c>
      <c r="F511" s="8" t="s">
        <v>3495</v>
      </c>
      <c r="G511" s="12" t="e">
        <f>VLOOKUP(B511,#REF!,5,0)</f>
        <v>#REF!</v>
      </c>
      <c r="H511" s="1" t="e">
        <f>VLOOKUP(B511,#REF!,5,0)</f>
        <v>#REF!</v>
      </c>
      <c r="I511" s="2" t="e">
        <f>VLOOKUP(C511,#REF!,5,0)</f>
        <v>#REF!</v>
      </c>
    </row>
    <row r="512" spans="1:9" ht="16.5" customHeight="1" x14ac:dyDescent="0.2">
      <c r="A512" s="4">
        <v>778</v>
      </c>
      <c r="B512" s="10" t="s">
        <v>1596</v>
      </c>
      <c r="C512" s="5" t="s">
        <v>1596</v>
      </c>
      <c r="D512" s="7" t="s">
        <v>1269</v>
      </c>
      <c r="E512" s="7" t="s">
        <v>1593</v>
      </c>
      <c r="F512" s="8" t="s">
        <v>3515</v>
      </c>
      <c r="G512" s="12" t="e">
        <f>VLOOKUP(B512,#REF!,5,0)</f>
        <v>#REF!</v>
      </c>
      <c r="H512" s="1" t="e">
        <f>VLOOKUP(B512,#REF!,5,0)</f>
        <v>#REF!</v>
      </c>
      <c r="I512" s="2" t="e">
        <f>VLOOKUP(C512,#REF!,5,0)</f>
        <v>#REF!</v>
      </c>
    </row>
    <row r="513" spans="1:9" ht="16.5" customHeight="1" x14ac:dyDescent="0.2">
      <c r="A513" s="4">
        <v>859</v>
      </c>
      <c r="B513" s="10" t="s">
        <v>1743</v>
      </c>
      <c r="C513" s="5" t="s">
        <v>1743</v>
      </c>
      <c r="D513" s="7" t="s">
        <v>1446</v>
      </c>
      <c r="E513" s="7" t="s">
        <v>1740</v>
      </c>
      <c r="F513" s="8" t="s">
        <v>3217</v>
      </c>
      <c r="G513" s="12" t="e">
        <f>VLOOKUP(B513,#REF!,5,0)</f>
        <v>#REF!</v>
      </c>
      <c r="H513" s="1" t="e">
        <f>VLOOKUP(B513,#REF!,5,0)</f>
        <v>#REF!</v>
      </c>
      <c r="I513" s="2" t="e">
        <f>VLOOKUP(C513,#REF!,5,0)</f>
        <v>#REF!</v>
      </c>
    </row>
    <row r="514" spans="1:9" ht="16.5" customHeight="1" x14ac:dyDescent="0.2">
      <c r="A514" s="4">
        <v>698</v>
      </c>
      <c r="B514" s="10" t="s">
        <v>1445</v>
      </c>
      <c r="C514" s="5" t="s">
        <v>1445</v>
      </c>
      <c r="D514" s="7" t="s">
        <v>1446</v>
      </c>
      <c r="E514" s="7" t="s">
        <v>1440</v>
      </c>
      <c r="F514" s="8" t="s">
        <v>3433</v>
      </c>
      <c r="G514" s="12" t="e">
        <f>VLOOKUP(B514,#REF!,5,0)</f>
        <v>#REF!</v>
      </c>
      <c r="H514" s="1" t="e">
        <f>VLOOKUP(B514,#REF!,5,0)</f>
        <v>#REF!</v>
      </c>
      <c r="I514" s="2" t="e">
        <f>VLOOKUP(C514,#REF!,5,0)</f>
        <v>#REF!</v>
      </c>
    </row>
    <row r="515" spans="1:9" ht="16.5" customHeight="1" x14ac:dyDescent="0.2">
      <c r="A515" s="4">
        <v>777</v>
      </c>
      <c r="B515" s="10" t="s">
        <v>1597</v>
      </c>
      <c r="C515" s="5" t="s">
        <v>1597</v>
      </c>
      <c r="D515" s="7" t="s">
        <v>1598</v>
      </c>
      <c r="E515" s="7" t="s">
        <v>1593</v>
      </c>
      <c r="F515" s="8" t="s">
        <v>3514</v>
      </c>
      <c r="G515" s="12" t="e">
        <f>VLOOKUP(B515,#REF!,5,0)</f>
        <v>#REF!</v>
      </c>
      <c r="H515" s="1" t="e">
        <f>VLOOKUP(B515,#REF!,5,0)</f>
        <v>#REF!</v>
      </c>
      <c r="I515" s="2" t="e">
        <f>VLOOKUP(C515,#REF!,5,0)</f>
        <v>#REF!</v>
      </c>
    </row>
    <row r="516" spans="1:9" ht="16.5" customHeight="1" x14ac:dyDescent="0.2">
      <c r="A516" s="4">
        <v>858</v>
      </c>
      <c r="B516" s="10" t="s">
        <v>1744</v>
      </c>
      <c r="C516" s="5" t="s">
        <v>1744</v>
      </c>
      <c r="D516" s="7" t="s">
        <v>1745</v>
      </c>
      <c r="E516" s="7" t="s">
        <v>1740</v>
      </c>
      <c r="F516" s="8" t="s">
        <v>3406</v>
      </c>
      <c r="G516" s="12" t="e">
        <f>VLOOKUP(B516,#REF!,5,0)</f>
        <v>#REF!</v>
      </c>
      <c r="H516" s="1" t="e">
        <f>VLOOKUP(B516,#REF!,5,0)</f>
        <v>#REF!</v>
      </c>
      <c r="I516" s="2" t="e">
        <f>VLOOKUP(C516,#REF!,5,0)</f>
        <v>#REF!</v>
      </c>
    </row>
    <row r="517" spans="1:9" ht="16.5" customHeight="1" x14ac:dyDescent="0.2">
      <c r="A517" s="4">
        <v>697</v>
      </c>
      <c r="B517" s="10" t="s">
        <v>1447</v>
      </c>
      <c r="C517" s="5" t="s">
        <v>1447</v>
      </c>
      <c r="D517" s="7" t="s">
        <v>1448</v>
      </c>
      <c r="E517" s="7" t="s">
        <v>1440</v>
      </c>
      <c r="F517" s="8" t="s">
        <v>3394</v>
      </c>
      <c r="G517" s="12" t="e">
        <f>VLOOKUP(B517,#REF!,5,0)</f>
        <v>#REF!</v>
      </c>
      <c r="H517" s="1" t="e">
        <f>VLOOKUP(B517,#REF!,5,0)</f>
        <v>#REF!</v>
      </c>
      <c r="I517" s="2" t="e">
        <f>VLOOKUP(C517,#REF!,5,0)</f>
        <v>#REF!</v>
      </c>
    </row>
    <row r="518" spans="1:9" ht="16.5" customHeight="1" x14ac:dyDescent="0.2">
      <c r="A518" s="4">
        <v>776</v>
      </c>
      <c r="B518" s="10" t="s">
        <v>1599</v>
      </c>
      <c r="C518" s="5" t="s">
        <v>1599</v>
      </c>
      <c r="D518" s="7" t="s">
        <v>1191</v>
      </c>
      <c r="E518" s="7" t="s">
        <v>1593</v>
      </c>
      <c r="F518" s="8" t="s">
        <v>3223</v>
      </c>
      <c r="G518" s="12" t="e">
        <f>VLOOKUP(B518,#REF!,5,0)</f>
        <v>#REF!</v>
      </c>
      <c r="H518" s="1" t="e">
        <f>VLOOKUP(B518,#REF!,5,0)</f>
        <v>#REF!</v>
      </c>
      <c r="I518" s="2" t="e">
        <f>VLOOKUP(C518,#REF!,5,0)</f>
        <v>#REF!</v>
      </c>
    </row>
    <row r="519" spans="1:9" ht="16.5" customHeight="1" x14ac:dyDescent="0.2">
      <c r="A519" s="4">
        <v>857</v>
      </c>
      <c r="B519" s="10" t="s">
        <v>1746</v>
      </c>
      <c r="C519" s="5" t="s">
        <v>1746</v>
      </c>
      <c r="D519" s="7" t="s">
        <v>1747</v>
      </c>
      <c r="E519" s="7" t="s">
        <v>1740</v>
      </c>
      <c r="F519" s="8" t="s">
        <v>3500</v>
      </c>
      <c r="G519" s="12" t="e">
        <f>VLOOKUP(B519,#REF!,5,0)</f>
        <v>#REF!</v>
      </c>
      <c r="H519" s="1" t="e">
        <f>VLOOKUP(B519,#REF!,5,0)</f>
        <v>#REF!</v>
      </c>
      <c r="I519" s="2" t="e">
        <f>VLOOKUP(C519,#REF!,5,0)</f>
        <v>#REF!</v>
      </c>
    </row>
    <row r="520" spans="1:9" ht="16.5" customHeight="1" x14ac:dyDescent="0.2">
      <c r="A520" s="4">
        <v>696</v>
      </c>
      <c r="B520" s="10" t="s">
        <v>1449</v>
      </c>
      <c r="C520" s="5" t="s">
        <v>1449</v>
      </c>
      <c r="D520" s="7" t="s">
        <v>1450</v>
      </c>
      <c r="E520" s="7" t="s">
        <v>1440</v>
      </c>
      <c r="F520" s="8" t="s">
        <v>3494</v>
      </c>
      <c r="G520" s="12" t="e">
        <f>VLOOKUP(B520,#REF!,5,0)</f>
        <v>#REF!</v>
      </c>
      <c r="H520" s="1" t="e">
        <f>VLOOKUP(B520,#REF!,5,0)</f>
        <v>#REF!</v>
      </c>
      <c r="I520" s="2" t="e">
        <f>VLOOKUP(C520,#REF!,5,0)</f>
        <v>#REF!</v>
      </c>
    </row>
    <row r="521" spans="1:9" ht="16.5" customHeight="1" x14ac:dyDescent="0.2">
      <c r="A521" s="4">
        <v>775</v>
      </c>
      <c r="B521" s="10" t="s">
        <v>1600</v>
      </c>
      <c r="C521" s="5" t="s">
        <v>1600</v>
      </c>
      <c r="D521" s="7" t="s">
        <v>1601</v>
      </c>
      <c r="E521" s="7" t="s">
        <v>1593</v>
      </c>
      <c r="F521" s="8" t="s">
        <v>3249</v>
      </c>
      <c r="G521" s="12" t="e">
        <f>VLOOKUP(B521,#REF!,5,0)</f>
        <v>#REF!</v>
      </c>
      <c r="H521" s="1" t="e">
        <f>VLOOKUP(B521,#REF!,5,0)</f>
        <v>#REF!</v>
      </c>
      <c r="I521" s="2" t="e">
        <f>VLOOKUP(C521,#REF!,5,0)</f>
        <v>#REF!</v>
      </c>
    </row>
    <row r="522" spans="1:9" ht="16.5" customHeight="1" x14ac:dyDescent="0.2">
      <c r="A522" s="4">
        <v>856</v>
      </c>
      <c r="B522" s="10" t="s">
        <v>1748</v>
      </c>
      <c r="C522" s="5" t="s">
        <v>1748</v>
      </c>
      <c r="D522" s="7" t="s">
        <v>1749</v>
      </c>
      <c r="E522" s="7" t="s">
        <v>1740</v>
      </c>
      <c r="F522" s="8" t="s">
        <v>3532</v>
      </c>
      <c r="G522" s="12" t="e">
        <f>VLOOKUP(B522,#REF!,5,0)</f>
        <v>#REF!</v>
      </c>
      <c r="H522" s="1" t="e">
        <f>VLOOKUP(B522,#REF!,5,0)</f>
        <v>#REF!</v>
      </c>
      <c r="I522" s="2" t="e">
        <f>VLOOKUP(C522,#REF!,5,0)</f>
        <v>#REF!</v>
      </c>
    </row>
    <row r="523" spans="1:9" ht="16.5" customHeight="1" x14ac:dyDescent="0.2">
      <c r="A523" s="4">
        <v>695</v>
      </c>
      <c r="B523" s="10" t="s">
        <v>1451</v>
      </c>
      <c r="C523" s="5" t="s">
        <v>1451</v>
      </c>
      <c r="D523" s="7" t="s">
        <v>1452</v>
      </c>
      <c r="E523" s="7" t="s">
        <v>1440</v>
      </c>
      <c r="F523" s="8" t="s">
        <v>3345</v>
      </c>
      <c r="G523" s="12" t="e">
        <f>VLOOKUP(B523,#REF!,5,0)</f>
        <v>#REF!</v>
      </c>
      <c r="H523" s="1" t="e">
        <f>VLOOKUP(B523,#REF!,5,0)</f>
        <v>#REF!</v>
      </c>
      <c r="I523" s="2" t="e">
        <f>VLOOKUP(C523,#REF!,5,0)</f>
        <v>#REF!</v>
      </c>
    </row>
    <row r="524" spans="1:9" ht="16.5" customHeight="1" x14ac:dyDescent="0.2">
      <c r="A524" s="4">
        <v>774</v>
      </c>
      <c r="B524" s="10" t="s">
        <v>1602</v>
      </c>
      <c r="C524" s="5" t="s">
        <v>1602</v>
      </c>
      <c r="D524" s="7" t="s">
        <v>1603</v>
      </c>
      <c r="E524" s="7" t="s">
        <v>1593</v>
      </c>
      <c r="F524" s="8" t="s">
        <v>3266</v>
      </c>
      <c r="G524" s="12" t="e">
        <f>VLOOKUP(B524,#REF!,5,0)</f>
        <v>#REF!</v>
      </c>
      <c r="H524" s="1" t="e">
        <f>VLOOKUP(B524,#REF!,5,0)</f>
        <v>#REF!</v>
      </c>
      <c r="I524" s="2" t="e">
        <f>VLOOKUP(C524,#REF!,5,0)</f>
        <v>#REF!</v>
      </c>
    </row>
    <row r="525" spans="1:9" ht="16.5" customHeight="1" x14ac:dyDescent="0.2">
      <c r="A525" s="4">
        <v>855</v>
      </c>
      <c r="B525" s="10" t="s">
        <v>1750</v>
      </c>
      <c r="C525" s="5" t="s">
        <v>1750</v>
      </c>
      <c r="D525" s="7" t="s">
        <v>1751</v>
      </c>
      <c r="E525" s="7" t="s">
        <v>1740</v>
      </c>
      <c r="F525" s="8" t="s">
        <v>3326</v>
      </c>
      <c r="G525" s="12" t="e">
        <f>VLOOKUP(B525,#REF!,5,0)</f>
        <v>#REF!</v>
      </c>
      <c r="H525" s="1" t="e">
        <f>VLOOKUP(B525,#REF!,5,0)</f>
        <v>#REF!</v>
      </c>
      <c r="I525" s="2" t="e">
        <f>VLOOKUP(C525,#REF!,5,0)</f>
        <v>#REF!</v>
      </c>
    </row>
    <row r="526" spans="1:9" ht="16.5" customHeight="1" x14ac:dyDescent="0.2">
      <c r="A526" s="4">
        <v>694</v>
      </c>
      <c r="B526" s="10" t="s">
        <v>1453</v>
      </c>
      <c r="C526" s="5" t="s">
        <v>1453</v>
      </c>
      <c r="D526" s="7" t="s">
        <v>1454</v>
      </c>
      <c r="E526" s="7" t="s">
        <v>1440</v>
      </c>
      <c r="F526" s="8" t="s">
        <v>3493</v>
      </c>
      <c r="G526" s="12" t="e">
        <f>VLOOKUP(B526,#REF!,5,0)</f>
        <v>#REF!</v>
      </c>
      <c r="H526" s="1" t="e">
        <f>VLOOKUP(B526,#REF!,5,0)</f>
        <v>#REF!</v>
      </c>
      <c r="I526" s="2" t="e">
        <f>VLOOKUP(C526,#REF!,5,0)</f>
        <v>#REF!</v>
      </c>
    </row>
    <row r="527" spans="1:9" ht="16.5" customHeight="1" x14ac:dyDescent="0.2">
      <c r="A527" s="4">
        <v>773</v>
      </c>
      <c r="B527" s="10" t="s">
        <v>1606</v>
      </c>
      <c r="C527" s="5" t="s">
        <v>1606</v>
      </c>
      <c r="D527" s="7" t="s">
        <v>1607</v>
      </c>
      <c r="E527" s="7" t="s">
        <v>1593</v>
      </c>
      <c r="F527" s="8" t="s">
        <v>3464</v>
      </c>
      <c r="G527" s="12" t="e">
        <f>VLOOKUP(B527,#REF!,5,0)</f>
        <v>#REF!</v>
      </c>
      <c r="H527" s="1" t="e">
        <f>VLOOKUP(B527,#REF!,5,0)</f>
        <v>#REF!</v>
      </c>
      <c r="I527" s="2" t="e">
        <f>VLOOKUP(C527,#REF!,5,0)</f>
        <v>#REF!</v>
      </c>
    </row>
    <row r="528" spans="1:9" ht="16.5" customHeight="1" x14ac:dyDescent="0.2">
      <c r="A528" s="4">
        <v>854</v>
      </c>
      <c r="B528" s="10" t="s">
        <v>1752</v>
      </c>
      <c r="C528" s="5" t="s">
        <v>1752</v>
      </c>
      <c r="D528" s="7" t="s">
        <v>1753</v>
      </c>
      <c r="E528" s="7" t="s">
        <v>1740</v>
      </c>
      <c r="F528" s="8" t="s">
        <v>3533</v>
      </c>
      <c r="G528" s="12" t="e">
        <f>VLOOKUP(B528,#REF!,5,0)</f>
        <v>#REF!</v>
      </c>
      <c r="H528" s="1" t="e">
        <f>VLOOKUP(B528,#REF!,5,0)</f>
        <v>#REF!</v>
      </c>
      <c r="I528" s="2" t="e">
        <f>VLOOKUP(C528,#REF!,5,0)</f>
        <v>#REF!</v>
      </c>
    </row>
    <row r="529" spans="1:9" ht="16.5" customHeight="1" x14ac:dyDescent="0.2">
      <c r="A529" s="4">
        <v>693</v>
      </c>
      <c r="B529" s="10" t="s">
        <v>1455</v>
      </c>
      <c r="C529" s="5" t="s">
        <v>1455</v>
      </c>
      <c r="D529" s="7" t="s">
        <v>1456</v>
      </c>
      <c r="E529" s="7" t="s">
        <v>1440</v>
      </c>
      <c r="F529" s="8" t="s">
        <v>3492</v>
      </c>
      <c r="G529" s="12" t="e">
        <f>VLOOKUP(B529,#REF!,5,0)</f>
        <v>#REF!</v>
      </c>
      <c r="H529" s="1" t="e">
        <f>VLOOKUP(B529,#REF!,5,0)</f>
        <v>#REF!</v>
      </c>
      <c r="I529" s="2" t="e">
        <f>VLOOKUP(C529,#REF!,5,0)</f>
        <v>#REF!</v>
      </c>
    </row>
    <row r="530" spans="1:9" ht="16.5" customHeight="1" x14ac:dyDescent="0.2">
      <c r="A530" s="4">
        <v>772</v>
      </c>
      <c r="B530" s="10" t="s">
        <v>1608</v>
      </c>
      <c r="C530" s="5" t="s">
        <v>1608</v>
      </c>
      <c r="D530" s="7" t="s">
        <v>1609</v>
      </c>
      <c r="E530" s="7" t="s">
        <v>1593</v>
      </c>
      <c r="F530" s="8" t="s">
        <v>3229</v>
      </c>
      <c r="G530" s="12" t="e">
        <f>VLOOKUP(B530,#REF!,5,0)</f>
        <v>#REF!</v>
      </c>
      <c r="H530" s="1" t="e">
        <f>VLOOKUP(B530,#REF!,5,0)</f>
        <v>#REF!</v>
      </c>
      <c r="I530" s="2" t="e">
        <f>VLOOKUP(C530,#REF!,5,0)</f>
        <v>#REF!</v>
      </c>
    </row>
    <row r="531" spans="1:9" ht="16.5" customHeight="1" x14ac:dyDescent="0.2">
      <c r="A531" s="4">
        <v>853</v>
      </c>
      <c r="B531" s="10" t="s">
        <v>1754</v>
      </c>
      <c r="C531" s="5" t="s">
        <v>1754</v>
      </c>
      <c r="D531" s="7" t="s">
        <v>1755</v>
      </c>
      <c r="E531" s="7" t="s">
        <v>1740</v>
      </c>
      <c r="F531" s="8" t="s">
        <v>3237</v>
      </c>
      <c r="G531" s="12" t="e">
        <f>VLOOKUP(B531,#REF!,5,0)</f>
        <v>#REF!</v>
      </c>
      <c r="H531" s="1" t="e">
        <f>VLOOKUP(B531,#REF!,5,0)</f>
        <v>#REF!</v>
      </c>
      <c r="I531" s="2" t="e">
        <f>VLOOKUP(C531,#REF!,5,0)</f>
        <v>#REF!</v>
      </c>
    </row>
    <row r="532" spans="1:9" ht="16.5" customHeight="1" x14ac:dyDescent="0.2">
      <c r="A532" s="4">
        <v>692</v>
      </c>
      <c r="B532" s="10" t="s">
        <v>1463</v>
      </c>
      <c r="C532" s="5" t="s">
        <v>1463</v>
      </c>
      <c r="D532" s="7" t="s">
        <v>1464</v>
      </c>
      <c r="E532" s="7" t="s">
        <v>1440</v>
      </c>
      <c r="F532" s="8" t="s">
        <v>3491</v>
      </c>
      <c r="G532" s="12" t="e">
        <f>VLOOKUP(B532,#REF!,5,0)</f>
        <v>#REF!</v>
      </c>
      <c r="H532" s="1" t="e">
        <f>VLOOKUP(B532,#REF!,5,0)</f>
        <v>#REF!</v>
      </c>
      <c r="I532" s="2" t="e">
        <f>VLOOKUP(C532,#REF!,5,0)</f>
        <v>#REF!</v>
      </c>
    </row>
    <row r="533" spans="1:9" ht="16.5" customHeight="1" x14ac:dyDescent="0.2">
      <c r="A533" s="4">
        <v>771</v>
      </c>
      <c r="B533" s="10" t="s">
        <v>1614</v>
      </c>
      <c r="C533" s="5" t="s">
        <v>1614</v>
      </c>
      <c r="D533" s="7" t="s">
        <v>1615</v>
      </c>
      <c r="E533" s="7" t="s">
        <v>1593</v>
      </c>
      <c r="F533" s="8" t="s">
        <v>3388</v>
      </c>
      <c r="G533" s="12" t="e">
        <f>VLOOKUP(B533,#REF!,5,0)</f>
        <v>#REF!</v>
      </c>
      <c r="H533" s="1" t="e">
        <f>VLOOKUP(B533,#REF!,5,0)</f>
        <v>#REF!</v>
      </c>
      <c r="I533" s="2" t="e">
        <f>VLOOKUP(C533,#REF!,5,0)</f>
        <v>#REF!</v>
      </c>
    </row>
    <row r="534" spans="1:9" ht="16.5" customHeight="1" x14ac:dyDescent="0.2">
      <c r="A534" s="4">
        <v>852</v>
      </c>
      <c r="B534" s="10" t="s">
        <v>1756</v>
      </c>
      <c r="C534" s="5" t="s">
        <v>1756</v>
      </c>
      <c r="D534" s="7" t="s">
        <v>1757</v>
      </c>
      <c r="E534" s="7" t="s">
        <v>1740</v>
      </c>
      <c r="F534" s="8" t="s">
        <v>3339</v>
      </c>
      <c r="G534" s="12" t="e">
        <f>VLOOKUP(B534,#REF!,5,0)</f>
        <v>#REF!</v>
      </c>
      <c r="H534" s="1" t="e">
        <f>VLOOKUP(B534,#REF!,5,0)</f>
        <v>#REF!</v>
      </c>
      <c r="I534" s="2" t="e">
        <f>VLOOKUP(C534,#REF!,5,0)</f>
        <v>#REF!</v>
      </c>
    </row>
    <row r="535" spans="1:9" ht="16.5" customHeight="1" x14ac:dyDescent="0.2">
      <c r="A535" s="4">
        <v>851</v>
      </c>
      <c r="B535" s="10" t="s">
        <v>1758</v>
      </c>
      <c r="C535" s="5" t="s">
        <v>1758</v>
      </c>
      <c r="D535" s="7" t="s">
        <v>1759</v>
      </c>
      <c r="E535" s="7" t="s">
        <v>1740</v>
      </c>
      <c r="F535" s="8" t="s">
        <v>3532</v>
      </c>
      <c r="G535" s="12" t="e">
        <f>VLOOKUP(B535,#REF!,5,0)</f>
        <v>#REF!</v>
      </c>
      <c r="H535" s="1" t="e">
        <f>VLOOKUP(B535,#REF!,5,0)</f>
        <v>#REF!</v>
      </c>
      <c r="I535" s="2" t="e">
        <f>VLOOKUP(C535,#REF!,5,0)</f>
        <v>#REF!</v>
      </c>
    </row>
    <row r="536" spans="1:9" ht="16.5" customHeight="1" x14ac:dyDescent="0.2">
      <c r="A536" s="4">
        <v>691</v>
      </c>
      <c r="B536" s="10" t="s">
        <v>1457</v>
      </c>
      <c r="C536" s="5" t="s">
        <v>1457</v>
      </c>
      <c r="D536" s="7" t="s">
        <v>1458</v>
      </c>
      <c r="E536" s="7" t="s">
        <v>1440</v>
      </c>
      <c r="F536" s="8" t="s">
        <v>3336</v>
      </c>
      <c r="G536" s="12" t="e">
        <f>VLOOKUP(B536,#REF!,5,0)</f>
        <v>#REF!</v>
      </c>
      <c r="H536" s="1" t="e">
        <f>VLOOKUP(B536,#REF!,5,0)</f>
        <v>#REF!</v>
      </c>
      <c r="I536" s="2" t="e">
        <f>VLOOKUP(C536,#REF!,5,0)</f>
        <v>#REF!</v>
      </c>
    </row>
    <row r="537" spans="1:9" ht="16.5" customHeight="1" x14ac:dyDescent="0.2">
      <c r="A537" s="4">
        <v>770</v>
      </c>
      <c r="B537" s="10" t="s">
        <v>1610</v>
      </c>
      <c r="C537" s="5" t="s">
        <v>1610</v>
      </c>
      <c r="D537" s="7" t="s">
        <v>1611</v>
      </c>
      <c r="E537" s="7" t="s">
        <v>1593</v>
      </c>
      <c r="F537" s="8" t="s">
        <v>3435</v>
      </c>
      <c r="G537" s="12" t="e">
        <f>VLOOKUP(B537,#REF!,5,0)</f>
        <v>#REF!</v>
      </c>
      <c r="H537" s="1" t="e">
        <f>VLOOKUP(B537,#REF!,5,0)</f>
        <v>#REF!</v>
      </c>
      <c r="I537" s="2" t="e">
        <f>VLOOKUP(C537,#REF!,5,0)</f>
        <v>#REF!</v>
      </c>
    </row>
    <row r="538" spans="1:9" ht="16.5" customHeight="1" x14ac:dyDescent="0.2">
      <c r="A538" s="4">
        <v>850</v>
      </c>
      <c r="B538" s="10" t="s">
        <v>1762</v>
      </c>
      <c r="C538" s="5" t="s">
        <v>1762</v>
      </c>
      <c r="D538" s="7" t="s">
        <v>1763</v>
      </c>
      <c r="E538" s="7" t="s">
        <v>1740</v>
      </c>
      <c r="F538" s="8" t="s">
        <v>3357</v>
      </c>
      <c r="G538" s="12" t="e">
        <f>VLOOKUP(B538,#REF!,5,0)</f>
        <v>#REF!</v>
      </c>
      <c r="H538" s="1" t="e">
        <f>VLOOKUP(B538,#REF!,5,0)</f>
        <v>#REF!</v>
      </c>
      <c r="I538" s="2" t="e">
        <f>VLOOKUP(C538,#REF!,5,0)</f>
        <v>#REF!</v>
      </c>
    </row>
    <row r="539" spans="1:9" ht="16.5" customHeight="1" x14ac:dyDescent="0.2">
      <c r="A539" s="4">
        <v>690</v>
      </c>
      <c r="B539" s="10" t="s">
        <v>1461</v>
      </c>
      <c r="C539" s="5" t="s">
        <v>1461</v>
      </c>
      <c r="D539" s="7" t="s">
        <v>1462</v>
      </c>
      <c r="E539" s="7" t="s">
        <v>1440</v>
      </c>
      <c r="F539" s="8" t="s">
        <v>3326</v>
      </c>
      <c r="G539" s="12" t="e">
        <f>VLOOKUP(B539,#REF!,5,0)</f>
        <v>#REF!</v>
      </c>
      <c r="H539" s="1" t="e">
        <f>VLOOKUP(B539,#REF!,5,0)</f>
        <v>#REF!</v>
      </c>
      <c r="I539" s="2" t="e">
        <f>VLOOKUP(C539,#REF!,5,0)</f>
        <v>#REF!</v>
      </c>
    </row>
    <row r="540" spans="1:9" ht="16.5" customHeight="1" x14ac:dyDescent="0.2">
      <c r="A540" s="4">
        <v>769</v>
      </c>
      <c r="B540" s="10" t="s">
        <v>1612</v>
      </c>
      <c r="C540" s="5" t="s">
        <v>1612</v>
      </c>
      <c r="D540" s="7" t="s">
        <v>1613</v>
      </c>
      <c r="E540" s="7" t="s">
        <v>1593</v>
      </c>
      <c r="F540" s="8" t="s">
        <v>3513</v>
      </c>
      <c r="G540" s="12" t="e">
        <f>VLOOKUP(B540,#REF!,5,0)</f>
        <v>#REF!</v>
      </c>
      <c r="H540" s="1" t="e">
        <f>VLOOKUP(B540,#REF!,5,0)</f>
        <v>#REF!</v>
      </c>
      <c r="I540" s="2" t="e">
        <f>VLOOKUP(C540,#REF!,5,0)</f>
        <v>#REF!</v>
      </c>
    </row>
    <row r="541" spans="1:9" ht="16.5" customHeight="1" x14ac:dyDescent="0.2">
      <c r="A541" s="4">
        <v>849</v>
      </c>
      <c r="B541" s="10" t="s">
        <v>1760</v>
      </c>
      <c r="C541" s="5" t="s">
        <v>1760</v>
      </c>
      <c r="D541" s="7" t="s">
        <v>1761</v>
      </c>
      <c r="E541" s="7" t="s">
        <v>1740</v>
      </c>
      <c r="F541" s="8" t="s">
        <v>3317</v>
      </c>
      <c r="G541" s="12" t="e">
        <f>VLOOKUP(B541,#REF!,5,0)</f>
        <v>#REF!</v>
      </c>
      <c r="H541" s="1" t="e">
        <f>VLOOKUP(B541,#REF!,5,0)</f>
        <v>#REF!</v>
      </c>
      <c r="I541" s="2" t="e">
        <f>VLOOKUP(C541,#REF!,5,0)</f>
        <v>#REF!</v>
      </c>
    </row>
    <row r="542" spans="1:9" ht="16.5" customHeight="1" x14ac:dyDescent="0.2">
      <c r="A542" s="4">
        <v>689</v>
      </c>
      <c r="B542" s="10" t="s">
        <v>1459</v>
      </c>
      <c r="C542" s="5" t="s">
        <v>1459</v>
      </c>
      <c r="D542" s="7" t="s">
        <v>1460</v>
      </c>
      <c r="E542" s="7" t="s">
        <v>1440</v>
      </c>
      <c r="F542" s="8" t="s">
        <v>3339</v>
      </c>
      <c r="G542" s="12" t="e">
        <f>VLOOKUP(B542,#REF!,5,0)</f>
        <v>#REF!</v>
      </c>
      <c r="H542" s="1" t="e">
        <f>VLOOKUP(B542,#REF!,5,0)</f>
        <v>#REF!</v>
      </c>
      <c r="I542" s="2" t="e">
        <f>VLOOKUP(C542,#REF!,5,0)</f>
        <v>#REF!</v>
      </c>
    </row>
    <row r="543" spans="1:9" ht="16.5" customHeight="1" x14ac:dyDescent="0.2">
      <c r="A543" s="4">
        <v>768</v>
      </c>
      <c r="B543" s="10" t="s">
        <v>1616</v>
      </c>
      <c r="C543" s="5" t="s">
        <v>1616</v>
      </c>
      <c r="D543" s="7" t="s">
        <v>1617</v>
      </c>
      <c r="E543" s="7" t="s">
        <v>1593</v>
      </c>
      <c r="F543" s="8" t="s">
        <v>3264</v>
      </c>
      <c r="G543" s="12" t="e">
        <f>VLOOKUP(B543,#REF!,5,0)</f>
        <v>#REF!</v>
      </c>
      <c r="H543" s="1" t="e">
        <f>VLOOKUP(B543,#REF!,5,0)</f>
        <v>#REF!</v>
      </c>
      <c r="I543" s="2" t="e">
        <f>VLOOKUP(C543,#REF!,5,0)</f>
        <v>#REF!</v>
      </c>
    </row>
    <row r="544" spans="1:9" ht="16.5" customHeight="1" x14ac:dyDescent="0.2">
      <c r="A544" s="4">
        <v>848</v>
      </c>
      <c r="B544" s="10" t="s">
        <v>1766</v>
      </c>
      <c r="C544" s="5" t="s">
        <v>1766</v>
      </c>
      <c r="D544" s="7" t="s">
        <v>1767</v>
      </c>
      <c r="E544" s="7" t="s">
        <v>1740</v>
      </c>
      <c r="F544" s="8" t="s">
        <v>3389</v>
      </c>
      <c r="G544" s="12" t="e">
        <f>VLOOKUP(B544,#REF!,5,0)</f>
        <v>#REF!</v>
      </c>
      <c r="H544" s="1" t="e">
        <f>VLOOKUP(B544,#REF!,5,0)</f>
        <v>#REF!</v>
      </c>
      <c r="I544" s="2" t="e">
        <f>VLOOKUP(C544,#REF!,5,0)</f>
        <v>#REF!</v>
      </c>
    </row>
    <row r="545" spans="1:9" ht="16.5" customHeight="1" x14ac:dyDescent="0.2">
      <c r="A545" s="4">
        <v>688</v>
      </c>
      <c r="B545" s="10" t="s">
        <v>1465</v>
      </c>
      <c r="C545" s="5" t="s">
        <v>1465</v>
      </c>
      <c r="D545" s="7" t="s">
        <v>1466</v>
      </c>
      <c r="E545" s="7" t="s">
        <v>1440</v>
      </c>
      <c r="F545" s="8" t="s">
        <v>3400</v>
      </c>
      <c r="G545" s="12" t="e">
        <f>VLOOKUP(B545,#REF!,5,0)</f>
        <v>#REF!</v>
      </c>
      <c r="H545" s="1" t="e">
        <f>VLOOKUP(B545,#REF!,5,0)</f>
        <v>#REF!</v>
      </c>
      <c r="I545" s="2" t="e">
        <f>VLOOKUP(C545,#REF!,5,0)</f>
        <v>#REF!</v>
      </c>
    </row>
    <row r="546" spans="1:9" ht="16.5" customHeight="1" x14ac:dyDescent="0.2">
      <c r="A546" s="4">
        <v>767</v>
      </c>
      <c r="B546" s="10" t="s">
        <v>1618</v>
      </c>
      <c r="C546" s="5" t="s">
        <v>1618</v>
      </c>
      <c r="D546" s="7" t="s">
        <v>1619</v>
      </c>
      <c r="E546" s="7" t="s">
        <v>1593</v>
      </c>
      <c r="F546" s="8" t="s">
        <v>3255</v>
      </c>
      <c r="G546" s="12" t="e">
        <f>VLOOKUP(B546,#REF!,5,0)</f>
        <v>#REF!</v>
      </c>
      <c r="H546" s="1" t="e">
        <f>VLOOKUP(B546,#REF!,5,0)</f>
        <v>#REF!</v>
      </c>
      <c r="I546" s="2" t="e">
        <f>VLOOKUP(C546,#REF!,5,0)</f>
        <v>#REF!</v>
      </c>
    </row>
    <row r="547" spans="1:9" ht="16.5" customHeight="1" x14ac:dyDescent="0.2">
      <c r="A547" s="4">
        <v>847</v>
      </c>
      <c r="B547" s="10" t="s">
        <v>1768</v>
      </c>
      <c r="C547" s="5" t="s">
        <v>1768</v>
      </c>
      <c r="D547" s="7" t="s">
        <v>1769</v>
      </c>
      <c r="E547" s="7" t="s">
        <v>1740</v>
      </c>
      <c r="F547" s="8" t="s">
        <v>3334</v>
      </c>
      <c r="G547" s="12" t="e">
        <f>VLOOKUP(B547,#REF!,5,0)</f>
        <v>#REF!</v>
      </c>
      <c r="H547" s="1" t="e">
        <f>VLOOKUP(B547,#REF!,5,0)</f>
        <v>#REF!</v>
      </c>
      <c r="I547" s="2" t="e">
        <f>VLOOKUP(C547,#REF!,5,0)</f>
        <v>#REF!</v>
      </c>
    </row>
    <row r="548" spans="1:9" ht="16.5" customHeight="1" x14ac:dyDescent="0.2">
      <c r="A548" s="4">
        <v>687</v>
      </c>
      <c r="B548" s="10" t="s">
        <v>1467</v>
      </c>
      <c r="C548" s="5" t="s">
        <v>1467</v>
      </c>
      <c r="D548" s="7" t="s">
        <v>1468</v>
      </c>
      <c r="E548" s="7" t="s">
        <v>1440</v>
      </c>
      <c r="F548" s="8" t="s">
        <v>3396</v>
      </c>
      <c r="G548" s="12" t="e">
        <f>VLOOKUP(B548,#REF!,5,0)</f>
        <v>#REF!</v>
      </c>
      <c r="H548" s="1" t="e">
        <f>VLOOKUP(B548,#REF!,5,0)</f>
        <v>#REF!</v>
      </c>
      <c r="I548" s="2" t="e">
        <f>VLOOKUP(C548,#REF!,5,0)</f>
        <v>#REF!</v>
      </c>
    </row>
    <row r="549" spans="1:9" ht="16.5" customHeight="1" x14ac:dyDescent="0.2">
      <c r="A549" s="4">
        <v>766</v>
      </c>
      <c r="B549" s="10" t="s">
        <v>1620</v>
      </c>
      <c r="C549" s="5" t="s">
        <v>1620</v>
      </c>
      <c r="D549" s="7" t="s">
        <v>1621</v>
      </c>
      <c r="E549" s="7" t="s">
        <v>1593</v>
      </c>
      <c r="F549" s="8" t="s">
        <v>3389</v>
      </c>
      <c r="G549" s="12" t="e">
        <f>VLOOKUP(B549,#REF!,5,0)</f>
        <v>#REF!</v>
      </c>
      <c r="H549" s="1" t="e">
        <f>VLOOKUP(B549,#REF!,5,0)</f>
        <v>#REF!</v>
      </c>
      <c r="I549" s="2" t="e">
        <f>VLOOKUP(C549,#REF!,5,0)</f>
        <v>#REF!</v>
      </c>
    </row>
    <row r="550" spans="1:9" ht="16.5" customHeight="1" x14ac:dyDescent="0.2">
      <c r="A550" s="4">
        <v>846</v>
      </c>
      <c r="B550" s="10" t="s">
        <v>1770</v>
      </c>
      <c r="C550" s="5" t="s">
        <v>1770</v>
      </c>
      <c r="D550" s="7" t="s">
        <v>1771</v>
      </c>
      <c r="E550" s="7" t="s">
        <v>1740</v>
      </c>
      <c r="F550" s="8" t="s">
        <v>3237</v>
      </c>
      <c r="G550" s="12" t="e">
        <f>VLOOKUP(B550,#REF!,5,0)</f>
        <v>#REF!</v>
      </c>
      <c r="H550" s="1" t="e">
        <f>VLOOKUP(B550,#REF!,5,0)</f>
        <v>#REF!</v>
      </c>
      <c r="I550" s="2" t="e">
        <f>VLOOKUP(C550,#REF!,5,0)</f>
        <v>#REF!</v>
      </c>
    </row>
    <row r="551" spans="1:9" ht="16.5" customHeight="1" x14ac:dyDescent="0.2">
      <c r="A551" s="4">
        <v>686</v>
      </c>
      <c r="B551" s="10" t="s">
        <v>1469</v>
      </c>
      <c r="C551" s="5" t="s">
        <v>1469</v>
      </c>
      <c r="D551" s="7" t="s">
        <v>1470</v>
      </c>
      <c r="E551" s="7" t="s">
        <v>1440</v>
      </c>
      <c r="F551" s="8" t="s">
        <v>3250</v>
      </c>
      <c r="G551" s="12" t="e">
        <f>VLOOKUP(B551,#REF!,5,0)</f>
        <v>#REF!</v>
      </c>
      <c r="H551" s="1" t="e">
        <f>VLOOKUP(B551,#REF!,5,0)</f>
        <v>#REF!</v>
      </c>
      <c r="I551" s="2" t="e">
        <f>VLOOKUP(C551,#REF!,5,0)</f>
        <v>#REF!</v>
      </c>
    </row>
    <row r="552" spans="1:9" ht="16.5" customHeight="1" x14ac:dyDescent="0.2">
      <c r="A552" s="4">
        <v>765</v>
      </c>
      <c r="B552" s="10" t="s">
        <v>1622</v>
      </c>
      <c r="C552" s="5" t="s">
        <v>1622</v>
      </c>
      <c r="D552" s="7" t="s">
        <v>1623</v>
      </c>
      <c r="E552" s="7" t="s">
        <v>1593</v>
      </c>
      <c r="F552" s="8" t="s">
        <v>3305</v>
      </c>
      <c r="G552" s="12" t="e">
        <f>VLOOKUP(B552,#REF!,5,0)</f>
        <v>#REF!</v>
      </c>
      <c r="H552" s="1" t="e">
        <f>VLOOKUP(B552,#REF!,5,0)</f>
        <v>#REF!</v>
      </c>
      <c r="I552" s="2" t="e">
        <f>VLOOKUP(C552,#REF!,5,0)</f>
        <v>#REF!</v>
      </c>
    </row>
    <row r="553" spans="1:9" ht="16.5" customHeight="1" x14ac:dyDescent="0.2">
      <c r="A553" s="4">
        <v>845</v>
      </c>
      <c r="B553" s="10" t="s">
        <v>1772</v>
      </c>
      <c r="C553" s="5" t="s">
        <v>1772</v>
      </c>
      <c r="D553" s="7" t="s">
        <v>1773</v>
      </c>
      <c r="E553" s="7" t="s">
        <v>1740</v>
      </c>
      <c r="F553" s="8" t="s">
        <v>3470</v>
      </c>
      <c r="G553" s="12" t="e">
        <f>VLOOKUP(B553,#REF!,5,0)</f>
        <v>#REF!</v>
      </c>
      <c r="H553" s="1" t="e">
        <f>VLOOKUP(B553,#REF!,5,0)</f>
        <v>#REF!</v>
      </c>
      <c r="I553" s="2" t="e">
        <f>VLOOKUP(C553,#REF!,5,0)</f>
        <v>#REF!</v>
      </c>
    </row>
    <row r="554" spans="1:9" ht="16.5" customHeight="1" x14ac:dyDescent="0.2">
      <c r="A554" s="4">
        <v>685</v>
      </c>
      <c r="B554" s="10" t="s">
        <v>1471</v>
      </c>
      <c r="C554" s="5" t="s">
        <v>1471</v>
      </c>
      <c r="D554" s="7" t="s">
        <v>1472</v>
      </c>
      <c r="E554" s="7" t="s">
        <v>1440</v>
      </c>
      <c r="F554" s="8" t="s">
        <v>3490</v>
      </c>
      <c r="G554" s="12" t="e">
        <f>VLOOKUP(B554,#REF!,5,0)</f>
        <v>#REF!</v>
      </c>
      <c r="H554" s="1" t="e">
        <f>VLOOKUP(B554,#REF!,5,0)</f>
        <v>#REF!</v>
      </c>
      <c r="I554" s="2" t="e">
        <f>VLOOKUP(C554,#REF!,5,0)</f>
        <v>#REF!</v>
      </c>
    </row>
    <row r="555" spans="1:9" ht="16.5" customHeight="1" x14ac:dyDescent="0.2">
      <c r="A555" s="4">
        <v>764</v>
      </c>
      <c r="B555" s="10" t="s">
        <v>1624</v>
      </c>
      <c r="C555" s="5" t="s">
        <v>1624</v>
      </c>
      <c r="D555" s="7" t="s">
        <v>1625</v>
      </c>
      <c r="E555" s="7" t="s">
        <v>1593</v>
      </c>
      <c r="F555" s="8" t="s">
        <v>3357</v>
      </c>
      <c r="G555" s="12" t="e">
        <f>VLOOKUP(B555,#REF!,5,0)</f>
        <v>#REF!</v>
      </c>
      <c r="H555" s="1" t="e">
        <f>VLOOKUP(B555,#REF!,5,0)</f>
        <v>#REF!</v>
      </c>
      <c r="I555" s="2" t="e">
        <f>VLOOKUP(C555,#REF!,5,0)</f>
        <v>#REF!</v>
      </c>
    </row>
    <row r="556" spans="1:9" ht="16.5" customHeight="1" x14ac:dyDescent="0.2">
      <c r="A556" s="4">
        <v>844</v>
      </c>
      <c r="B556" s="10" t="s">
        <v>1776</v>
      </c>
      <c r="C556" s="5" t="s">
        <v>1776</v>
      </c>
      <c r="D556" s="7" t="s">
        <v>1476</v>
      </c>
      <c r="E556" s="7" t="s">
        <v>1740</v>
      </c>
      <c r="F556" s="8" t="s">
        <v>3271</v>
      </c>
      <c r="G556" s="12" t="e">
        <f>VLOOKUP(B556,#REF!,5,0)</f>
        <v>#REF!</v>
      </c>
      <c r="H556" s="1" t="e">
        <f>VLOOKUP(B556,#REF!,5,0)</f>
        <v>#REF!</v>
      </c>
      <c r="I556" s="2" t="e">
        <f>VLOOKUP(C556,#REF!,5,0)</f>
        <v>#REF!</v>
      </c>
    </row>
    <row r="557" spans="1:9" ht="16.5" customHeight="1" x14ac:dyDescent="0.2">
      <c r="A557" s="4">
        <v>684</v>
      </c>
      <c r="B557" s="10" t="s">
        <v>1475</v>
      </c>
      <c r="C557" s="5" t="s">
        <v>1475</v>
      </c>
      <c r="D557" s="7" t="s">
        <v>1476</v>
      </c>
      <c r="E557" s="7" t="s">
        <v>1440</v>
      </c>
      <c r="F557" s="8" t="s">
        <v>3469</v>
      </c>
      <c r="G557" s="12" t="e">
        <f>VLOOKUP(B557,#REF!,5,0)</f>
        <v>#REF!</v>
      </c>
      <c r="H557" s="1" t="e">
        <f>VLOOKUP(B557,#REF!,5,0)</f>
        <v>#REF!</v>
      </c>
      <c r="I557" s="2" t="e">
        <f>VLOOKUP(C557,#REF!,5,0)</f>
        <v>#REF!</v>
      </c>
    </row>
    <row r="558" spans="1:9" ht="16.5" customHeight="1" x14ac:dyDescent="0.2">
      <c r="A558" s="4">
        <v>763</v>
      </c>
      <c r="B558" s="10" t="s">
        <v>1626</v>
      </c>
      <c r="C558" s="5" t="s">
        <v>1626</v>
      </c>
      <c r="D558" s="7" t="s">
        <v>1627</v>
      </c>
      <c r="E558" s="7" t="s">
        <v>1593</v>
      </c>
      <c r="F558" s="8" t="s">
        <v>3430</v>
      </c>
      <c r="G558" s="12" t="e">
        <f>VLOOKUP(B558,#REF!,5,0)</f>
        <v>#REF!</v>
      </c>
      <c r="H558" s="1" t="e">
        <f>VLOOKUP(B558,#REF!,5,0)</f>
        <v>#REF!</v>
      </c>
      <c r="I558" s="2" t="e">
        <f>VLOOKUP(C558,#REF!,5,0)</f>
        <v>#REF!</v>
      </c>
    </row>
    <row r="559" spans="1:9" ht="16.5" customHeight="1" x14ac:dyDescent="0.2">
      <c r="A559" s="4">
        <v>843</v>
      </c>
      <c r="B559" s="10" t="s">
        <v>1774</v>
      </c>
      <c r="C559" s="5" t="s">
        <v>1774</v>
      </c>
      <c r="D559" s="7" t="s">
        <v>1775</v>
      </c>
      <c r="E559" s="7" t="s">
        <v>1740</v>
      </c>
      <c r="F559" s="8" t="s">
        <v>3504</v>
      </c>
      <c r="G559" s="12" t="e">
        <f>VLOOKUP(B559,#REF!,5,0)</f>
        <v>#REF!</v>
      </c>
      <c r="H559" s="1" t="e">
        <f>VLOOKUP(B559,#REF!,5,0)</f>
        <v>#REF!</v>
      </c>
      <c r="I559" s="2" t="e">
        <f>VLOOKUP(C559,#REF!,5,0)</f>
        <v>#REF!</v>
      </c>
    </row>
    <row r="560" spans="1:9" ht="16.5" customHeight="1" x14ac:dyDescent="0.2">
      <c r="A560" s="4">
        <v>683</v>
      </c>
      <c r="B560" s="10" t="s">
        <v>1473</v>
      </c>
      <c r="C560" s="5" t="s">
        <v>1473</v>
      </c>
      <c r="D560" s="7" t="s">
        <v>1474</v>
      </c>
      <c r="E560" s="7" t="s">
        <v>1440</v>
      </c>
      <c r="F560" s="8" t="s">
        <v>3475</v>
      </c>
      <c r="G560" s="12" t="e">
        <f>VLOOKUP(B560,#REF!,5,0)</f>
        <v>#REF!</v>
      </c>
      <c r="H560" s="1" t="e">
        <f>VLOOKUP(B560,#REF!,5,0)</f>
        <v>#REF!</v>
      </c>
      <c r="I560" s="2" t="e">
        <f>VLOOKUP(C560,#REF!,5,0)</f>
        <v>#REF!</v>
      </c>
    </row>
    <row r="561" spans="1:9" ht="16.5" customHeight="1" x14ac:dyDescent="0.2">
      <c r="A561" s="4">
        <v>762</v>
      </c>
      <c r="B561" s="10" t="s">
        <v>1628</v>
      </c>
      <c r="C561" s="5" t="s">
        <v>1628</v>
      </c>
      <c r="D561" s="7" t="s">
        <v>1629</v>
      </c>
      <c r="E561" s="7" t="s">
        <v>1593</v>
      </c>
      <c r="F561" s="8" t="s">
        <v>3490</v>
      </c>
      <c r="G561" s="12" t="e">
        <f>VLOOKUP(B561,#REF!,5,0)</f>
        <v>#REF!</v>
      </c>
      <c r="H561" s="1" t="e">
        <f>VLOOKUP(B561,#REF!,5,0)</f>
        <v>#REF!</v>
      </c>
      <c r="I561" s="2" t="e">
        <f>VLOOKUP(C561,#REF!,5,0)</f>
        <v>#REF!</v>
      </c>
    </row>
    <row r="562" spans="1:9" ht="16.5" customHeight="1" x14ac:dyDescent="0.2">
      <c r="A562" s="4">
        <v>842</v>
      </c>
      <c r="B562" s="10" t="s">
        <v>1777</v>
      </c>
      <c r="C562" s="5" t="s">
        <v>1777</v>
      </c>
      <c r="D562" s="7" t="s">
        <v>1778</v>
      </c>
      <c r="E562" s="7" t="s">
        <v>1740</v>
      </c>
      <c r="F562" s="8" t="s">
        <v>3478</v>
      </c>
      <c r="G562" s="12" t="e">
        <f>VLOOKUP(B562,#REF!,5,0)</f>
        <v>#REF!</v>
      </c>
      <c r="H562" s="1" t="e">
        <f>VLOOKUP(B562,#REF!,5,0)</f>
        <v>#REF!</v>
      </c>
      <c r="I562" s="2" t="e">
        <f>VLOOKUP(C562,#REF!,5,0)</f>
        <v>#REF!</v>
      </c>
    </row>
    <row r="563" spans="1:9" ht="16.5" customHeight="1" x14ac:dyDescent="0.2">
      <c r="A563" s="4">
        <v>682</v>
      </c>
      <c r="B563" s="10" t="s">
        <v>1477</v>
      </c>
      <c r="C563" s="5" t="s">
        <v>1477</v>
      </c>
      <c r="D563" s="7" t="s">
        <v>1478</v>
      </c>
      <c r="E563" s="7" t="s">
        <v>1440</v>
      </c>
      <c r="F563" s="8" t="s">
        <v>3489</v>
      </c>
      <c r="G563" s="12" t="e">
        <f>VLOOKUP(B563,#REF!,5,0)</f>
        <v>#REF!</v>
      </c>
      <c r="H563" s="1" t="e">
        <f>VLOOKUP(B563,#REF!,5,0)</f>
        <v>#REF!</v>
      </c>
      <c r="I563" s="2" t="e">
        <f>VLOOKUP(C563,#REF!,5,0)</f>
        <v>#REF!</v>
      </c>
    </row>
    <row r="564" spans="1:9" ht="16.5" customHeight="1" x14ac:dyDescent="0.2">
      <c r="A564" s="4">
        <v>761</v>
      </c>
      <c r="B564" s="10" t="s">
        <v>1630</v>
      </c>
      <c r="C564" s="5" t="s">
        <v>1630</v>
      </c>
      <c r="D564" s="7" t="s">
        <v>1375</v>
      </c>
      <c r="E564" s="7" t="s">
        <v>1593</v>
      </c>
      <c r="F564" s="8" t="s">
        <v>3245</v>
      </c>
      <c r="G564" s="12" t="e">
        <f>VLOOKUP(B564,#REF!,5,0)</f>
        <v>#REF!</v>
      </c>
      <c r="H564" s="1" t="e">
        <f>VLOOKUP(B564,#REF!,5,0)</f>
        <v>#REF!</v>
      </c>
      <c r="I564" s="2" t="e">
        <f>VLOOKUP(C564,#REF!,5,0)</f>
        <v>#REF!</v>
      </c>
    </row>
    <row r="565" spans="1:9" ht="16.5" customHeight="1" x14ac:dyDescent="0.2">
      <c r="A565" s="4">
        <v>841</v>
      </c>
      <c r="B565" s="10" t="s">
        <v>1779</v>
      </c>
      <c r="C565" s="5" t="s">
        <v>1779</v>
      </c>
      <c r="D565" s="7" t="s">
        <v>1780</v>
      </c>
      <c r="E565" s="7" t="s">
        <v>1740</v>
      </c>
      <c r="F565" s="8" t="s">
        <v>3291</v>
      </c>
      <c r="G565" s="12" t="e">
        <f>VLOOKUP(B565,#REF!,5,0)</f>
        <v>#REF!</v>
      </c>
      <c r="H565" s="1" t="e">
        <f>VLOOKUP(B565,#REF!,5,0)</f>
        <v>#REF!</v>
      </c>
      <c r="I565" s="2" t="e">
        <f>VLOOKUP(C565,#REF!,5,0)</f>
        <v>#REF!</v>
      </c>
    </row>
    <row r="566" spans="1:9" ht="16.5" customHeight="1" x14ac:dyDescent="0.2">
      <c r="A566" s="4">
        <v>681</v>
      </c>
      <c r="B566" s="10" t="s">
        <v>1479</v>
      </c>
      <c r="C566" s="5" t="s">
        <v>1479</v>
      </c>
      <c r="D566" s="7" t="s">
        <v>1293</v>
      </c>
      <c r="E566" s="7" t="s">
        <v>1440</v>
      </c>
      <c r="F566" s="8" t="s">
        <v>3488</v>
      </c>
      <c r="G566" s="12" t="e">
        <f>VLOOKUP(B566,#REF!,5,0)</f>
        <v>#REF!</v>
      </c>
      <c r="H566" s="1" t="e">
        <f>VLOOKUP(B566,#REF!,5,0)</f>
        <v>#REF!</v>
      </c>
      <c r="I566" s="2" t="e">
        <f>VLOOKUP(C566,#REF!,5,0)</f>
        <v>#REF!</v>
      </c>
    </row>
    <row r="567" spans="1:9" ht="16.5" customHeight="1" x14ac:dyDescent="0.2">
      <c r="A567" s="4">
        <v>760</v>
      </c>
      <c r="B567" s="10" t="s">
        <v>1631</v>
      </c>
      <c r="C567" s="5" t="s">
        <v>1631</v>
      </c>
      <c r="D567" s="7" t="s">
        <v>1293</v>
      </c>
      <c r="E567" s="7" t="s">
        <v>1593</v>
      </c>
      <c r="F567" s="8" t="s">
        <v>3504</v>
      </c>
      <c r="G567" s="12" t="e">
        <f>VLOOKUP(B567,#REF!,5,0)</f>
        <v>#REF!</v>
      </c>
      <c r="H567" s="1" t="e">
        <f>VLOOKUP(B567,#REF!,5,0)</f>
        <v>#REF!</v>
      </c>
      <c r="I567" s="2" t="e">
        <f>VLOOKUP(C567,#REF!,5,0)</f>
        <v>#REF!</v>
      </c>
    </row>
    <row r="568" spans="1:9" ht="16.5" customHeight="1" x14ac:dyDescent="0.2">
      <c r="A568" s="4">
        <v>840</v>
      </c>
      <c r="B568" s="10" t="s">
        <v>1781</v>
      </c>
      <c r="C568" s="5" t="s">
        <v>1781</v>
      </c>
      <c r="D568" s="7" t="s">
        <v>1782</v>
      </c>
      <c r="E568" s="7" t="s">
        <v>1740</v>
      </c>
      <c r="F568" s="8" t="s">
        <v>3244</v>
      </c>
      <c r="G568" s="12" t="e">
        <f>VLOOKUP(B568,#REF!,5,0)</f>
        <v>#REF!</v>
      </c>
      <c r="H568" s="1" t="e">
        <f>VLOOKUP(B568,#REF!,5,0)</f>
        <v>#REF!</v>
      </c>
      <c r="I568" s="2" t="e">
        <f>VLOOKUP(C568,#REF!,5,0)</f>
        <v>#REF!</v>
      </c>
    </row>
    <row r="569" spans="1:9" ht="16.5" customHeight="1" x14ac:dyDescent="0.2">
      <c r="A569" s="4">
        <v>680</v>
      </c>
      <c r="B569" s="10" t="s">
        <v>1480</v>
      </c>
      <c r="C569" s="5" t="s">
        <v>1480</v>
      </c>
      <c r="D569" s="7" t="s">
        <v>1041</v>
      </c>
      <c r="E569" s="7" t="s">
        <v>1440</v>
      </c>
      <c r="F569" s="8" t="s">
        <v>3487</v>
      </c>
      <c r="G569" s="12" t="e">
        <f>VLOOKUP(B569,#REF!,5,0)</f>
        <v>#REF!</v>
      </c>
      <c r="H569" s="1" t="e">
        <f>VLOOKUP(B569,#REF!,5,0)</f>
        <v>#REF!</v>
      </c>
      <c r="I569" s="2" t="e">
        <f>VLOOKUP(C569,#REF!,5,0)</f>
        <v>#REF!</v>
      </c>
    </row>
    <row r="570" spans="1:9" ht="16.5" customHeight="1" x14ac:dyDescent="0.2">
      <c r="A570" s="4">
        <v>759</v>
      </c>
      <c r="B570" s="10" t="s">
        <v>1632</v>
      </c>
      <c r="C570" s="5" t="s">
        <v>1632</v>
      </c>
      <c r="D570" s="7" t="s">
        <v>1633</v>
      </c>
      <c r="E570" s="7" t="s">
        <v>1593</v>
      </c>
      <c r="F570" s="8" t="s">
        <v>3391</v>
      </c>
      <c r="G570" s="12" t="e">
        <f>VLOOKUP(B570,#REF!,5,0)</f>
        <v>#REF!</v>
      </c>
      <c r="H570" s="1" t="e">
        <f>VLOOKUP(B570,#REF!,5,0)</f>
        <v>#REF!</v>
      </c>
      <c r="I570" s="2" t="e">
        <f>VLOOKUP(C570,#REF!,5,0)</f>
        <v>#REF!</v>
      </c>
    </row>
    <row r="571" spans="1:9" ht="16.5" customHeight="1" x14ac:dyDescent="0.2">
      <c r="A571" s="4">
        <v>839</v>
      </c>
      <c r="B571" s="10" t="s">
        <v>1783</v>
      </c>
      <c r="C571" s="5" t="s">
        <v>1783</v>
      </c>
      <c r="D571" s="7" t="s">
        <v>1784</v>
      </c>
      <c r="E571" s="7" t="s">
        <v>1740</v>
      </c>
      <c r="F571" s="8" t="s">
        <v>3532</v>
      </c>
      <c r="G571" s="12" t="e">
        <f>VLOOKUP(B571,#REF!,5,0)</f>
        <v>#REF!</v>
      </c>
      <c r="H571" s="1" t="e">
        <f>VLOOKUP(B571,#REF!,5,0)</f>
        <v>#REF!</v>
      </c>
      <c r="I571" s="2" t="e">
        <f>VLOOKUP(C571,#REF!,5,0)</f>
        <v>#REF!</v>
      </c>
    </row>
    <row r="572" spans="1:9" ht="16.5" customHeight="1" x14ac:dyDescent="0.2">
      <c r="A572" s="4">
        <v>679</v>
      </c>
      <c r="B572" s="10" t="s">
        <v>1483</v>
      </c>
      <c r="C572" s="5" t="s">
        <v>1483</v>
      </c>
      <c r="D572" s="7" t="s">
        <v>1484</v>
      </c>
      <c r="E572" s="7" t="s">
        <v>1440</v>
      </c>
      <c r="F572" s="8" t="s">
        <v>3419</v>
      </c>
      <c r="G572" s="12" t="e">
        <f>VLOOKUP(B572,#REF!,5,0)</f>
        <v>#REF!</v>
      </c>
      <c r="H572" s="1" t="e">
        <f>VLOOKUP(B572,#REF!,5,0)</f>
        <v>#REF!</v>
      </c>
      <c r="I572" s="2" t="e">
        <f>VLOOKUP(C572,#REF!,5,0)</f>
        <v>#REF!</v>
      </c>
    </row>
    <row r="573" spans="1:9" ht="16.5" customHeight="1" x14ac:dyDescent="0.2">
      <c r="A573" s="4">
        <v>758</v>
      </c>
      <c r="B573" s="10" t="s">
        <v>1634</v>
      </c>
      <c r="C573" s="5" t="s">
        <v>1634</v>
      </c>
      <c r="D573" s="7" t="s">
        <v>1635</v>
      </c>
      <c r="E573" s="7" t="s">
        <v>1593</v>
      </c>
      <c r="F573" s="8" t="s">
        <v>3353</v>
      </c>
      <c r="G573" s="12" t="e">
        <f>VLOOKUP(B573,#REF!,5,0)</f>
        <v>#REF!</v>
      </c>
      <c r="H573" s="1" t="e">
        <f>VLOOKUP(B573,#REF!,5,0)</f>
        <v>#REF!</v>
      </c>
      <c r="I573" s="2" t="e">
        <f>VLOOKUP(C573,#REF!,5,0)</f>
        <v>#REF!</v>
      </c>
    </row>
    <row r="574" spans="1:9" ht="16.5" customHeight="1" x14ac:dyDescent="0.2">
      <c r="A574" s="4">
        <v>838</v>
      </c>
      <c r="B574" s="10" t="s">
        <v>1787</v>
      </c>
      <c r="C574" s="5" t="s">
        <v>1787</v>
      </c>
      <c r="D574" s="7" t="s">
        <v>1788</v>
      </c>
      <c r="E574" s="7" t="s">
        <v>1740</v>
      </c>
      <c r="F574" s="8" t="s">
        <v>3531</v>
      </c>
      <c r="G574" s="12" t="e">
        <f>VLOOKUP(B574,#REF!,5,0)</f>
        <v>#REF!</v>
      </c>
      <c r="H574" s="1" t="e">
        <f>VLOOKUP(B574,#REF!,5,0)</f>
        <v>#REF!</v>
      </c>
      <c r="I574" s="2" t="e">
        <f>VLOOKUP(C574,#REF!,5,0)</f>
        <v>#REF!</v>
      </c>
    </row>
    <row r="575" spans="1:9" ht="16.5" customHeight="1" x14ac:dyDescent="0.2">
      <c r="A575" s="4">
        <v>678</v>
      </c>
      <c r="B575" s="10" t="s">
        <v>1485</v>
      </c>
      <c r="C575" s="5" t="s">
        <v>1485</v>
      </c>
      <c r="D575" s="7" t="s">
        <v>1486</v>
      </c>
      <c r="E575" s="7" t="s">
        <v>1440</v>
      </c>
      <c r="F575" s="8" t="s">
        <v>3486</v>
      </c>
      <c r="G575" s="12" t="e">
        <f>VLOOKUP(B575,#REF!,5,0)</f>
        <v>#REF!</v>
      </c>
      <c r="H575" s="1" t="e">
        <f>VLOOKUP(B575,#REF!,5,0)</f>
        <v>#REF!</v>
      </c>
      <c r="I575" s="2" t="e">
        <f>VLOOKUP(C575,#REF!,5,0)</f>
        <v>#REF!</v>
      </c>
    </row>
    <row r="576" spans="1:9" ht="16.5" customHeight="1" x14ac:dyDescent="0.2">
      <c r="A576" s="4">
        <v>757</v>
      </c>
      <c r="B576" s="10" t="s">
        <v>1636</v>
      </c>
      <c r="C576" s="5" t="s">
        <v>1636</v>
      </c>
      <c r="D576" s="7" t="s">
        <v>1637</v>
      </c>
      <c r="E576" s="7" t="s">
        <v>1593</v>
      </c>
      <c r="F576" s="8" t="s">
        <v>3512</v>
      </c>
      <c r="G576" s="12" t="e">
        <f>VLOOKUP(B576,#REF!,5,0)</f>
        <v>#REF!</v>
      </c>
      <c r="H576" s="1" t="e">
        <f>VLOOKUP(B576,#REF!,5,0)</f>
        <v>#REF!</v>
      </c>
      <c r="I576" s="2" t="e">
        <f>VLOOKUP(C576,#REF!,5,0)</f>
        <v>#REF!</v>
      </c>
    </row>
    <row r="577" spans="1:9" ht="16.5" customHeight="1" x14ac:dyDescent="0.2">
      <c r="A577" s="4">
        <v>837</v>
      </c>
      <c r="B577" s="10" t="s">
        <v>1789</v>
      </c>
      <c r="C577" s="5" t="s">
        <v>1789</v>
      </c>
      <c r="D577" s="7" t="s">
        <v>1790</v>
      </c>
      <c r="E577" s="7" t="s">
        <v>1740</v>
      </c>
      <c r="F577" s="8" t="s">
        <v>3530</v>
      </c>
      <c r="G577" s="12" t="e">
        <f>VLOOKUP(B577,#REF!,5,0)</f>
        <v>#REF!</v>
      </c>
      <c r="H577" s="1" t="e">
        <f>VLOOKUP(B577,#REF!,5,0)</f>
        <v>#REF!</v>
      </c>
      <c r="I577" s="2" t="e">
        <f>VLOOKUP(C577,#REF!,5,0)</f>
        <v>#REF!</v>
      </c>
    </row>
    <row r="578" spans="1:9" ht="16.5" customHeight="1" x14ac:dyDescent="0.2">
      <c r="A578" s="4">
        <v>677</v>
      </c>
      <c r="B578" s="10" t="s">
        <v>1487</v>
      </c>
      <c r="C578" s="5" t="s">
        <v>1487</v>
      </c>
      <c r="D578" s="7" t="s">
        <v>1488</v>
      </c>
      <c r="E578" s="7" t="s">
        <v>1440</v>
      </c>
      <c r="F578" s="8" t="s">
        <v>3383</v>
      </c>
      <c r="G578" s="12" t="e">
        <f>VLOOKUP(B578,#REF!,5,0)</f>
        <v>#REF!</v>
      </c>
      <c r="H578" s="1" t="e">
        <f>VLOOKUP(B578,#REF!,5,0)</f>
        <v>#REF!</v>
      </c>
      <c r="I578" s="2" t="e">
        <f>VLOOKUP(C578,#REF!,5,0)</f>
        <v>#REF!</v>
      </c>
    </row>
    <row r="579" spans="1:9" ht="16.5" customHeight="1" x14ac:dyDescent="0.2">
      <c r="A579" s="4">
        <v>756</v>
      </c>
      <c r="B579" s="10" t="s">
        <v>1638</v>
      </c>
      <c r="C579" s="5" t="s">
        <v>1638</v>
      </c>
      <c r="D579" s="7" t="s">
        <v>1639</v>
      </c>
      <c r="E579" s="7" t="s">
        <v>1593</v>
      </c>
      <c r="F579" s="8" t="s">
        <v>3251</v>
      </c>
      <c r="G579" s="12" t="e">
        <f>VLOOKUP(B579,#REF!,5,0)</f>
        <v>#REF!</v>
      </c>
      <c r="H579" s="1" t="e">
        <f>VLOOKUP(B579,#REF!,5,0)</f>
        <v>#REF!</v>
      </c>
      <c r="I579" s="2" t="e">
        <f>VLOOKUP(C579,#REF!,5,0)</f>
        <v>#REF!</v>
      </c>
    </row>
    <row r="580" spans="1:9" ht="16.5" customHeight="1" x14ac:dyDescent="0.2">
      <c r="A580" s="4">
        <v>836</v>
      </c>
      <c r="B580" s="10" t="s">
        <v>1791</v>
      </c>
      <c r="C580" s="5" t="s">
        <v>1791</v>
      </c>
      <c r="D580" s="7" t="s">
        <v>1792</v>
      </c>
      <c r="E580" s="7" t="s">
        <v>1740</v>
      </c>
      <c r="F580" s="8" t="s">
        <v>3268</v>
      </c>
      <c r="G580" s="12" t="e">
        <f>VLOOKUP(B580,#REF!,5,0)</f>
        <v>#REF!</v>
      </c>
      <c r="H580" s="1" t="e">
        <f>VLOOKUP(B580,#REF!,5,0)</f>
        <v>#REF!</v>
      </c>
      <c r="I580" s="2" t="e">
        <f>VLOOKUP(C580,#REF!,5,0)</f>
        <v>#REF!</v>
      </c>
    </row>
    <row r="581" spans="1:9" ht="16.5" customHeight="1" x14ac:dyDescent="0.2">
      <c r="A581" s="4">
        <v>676</v>
      </c>
      <c r="B581" s="10" t="s">
        <v>1489</v>
      </c>
      <c r="C581" s="5" t="s">
        <v>1489</v>
      </c>
      <c r="D581" s="7" t="s">
        <v>1490</v>
      </c>
      <c r="E581" s="7" t="s">
        <v>1440</v>
      </c>
      <c r="F581" s="8" t="s">
        <v>3432</v>
      </c>
      <c r="G581" s="12" t="e">
        <f>VLOOKUP(B581,#REF!,5,0)</f>
        <v>#REF!</v>
      </c>
      <c r="H581" s="1" t="e">
        <f>VLOOKUP(B581,#REF!,5,0)</f>
        <v>#REF!</v>
      </c>
      <c r="I581" s="2" t="e">
        <f>VLOOKUP(C581,#REF!,5,0)</f>
        <v>#REF!</v>
      </c>
    </row>
    <row r="582" spans="1:9" ht="16.5" customHeight="1" x14ac:dyDescent="0.2">
      <c r="A582" s="4">
        <v>755</v>
      </c>
      <c r="B582" s="10" t="s">
        <v>1640</v>
      </c>
      <c r="C582" s="5" t="s">
        <v>1640</v>
      </c>
      <c r="D582" s="7" t="s">
        <v>1641</v>
      </c>
      <c r="E582" s="7" t="s">
        <v>1593</v>
      </c>
      <c r="F582" s="8" t="s">
        <v>3354</v>
      </c>
      <c r="G582" s="12" t="e">
        <f>VLOOKUP(B582,#REF!,5,0)</f>
        <v>#REF!</v>
      </c>
      <c r="H582" s="1" t="e">
        <f>VLOOKUP(B582,#REF!,5,0)</f>
        <v>#REF!</v>
      </c>
      <c r="I582" s="2" t="e">
        <f>VLOOKUP(C582,#REF!,5,0)</f>
        <v>#REF!</v>
      </c>
    </row>
    <row r="583" spans="1:9" ht="16.5" customHeight="1" x14ac:dyDescent="0.2">
      <c r="A583" s="4">
        <v>835</v>
      </c>
      <c r="B583" s="10" t="s">
        <v>1793</v>
      </c>
      <c r="C583" s="5" t="s">
        <v>1793</v>
      </c>
      <c r="D583" s="7" t="s">
        <v>1794</v>
      </c>
      <c r="E583" s="7" t="s">
        <v>1740</v>
      </c>
      <c r="F583" s="8" t="s">
        <v>3338</v>
      </c>
      <c r="G583" s="12" t="e">
        <f>VLOOKUP(B583,#REF!,5,0)</f>
        <v>#REF!</v>
      </c>
      <c r="H583" s="1" t="e">
        <f>VLOOKUP(B583,#REF!,5,0)</f>
        <v>#REF!</v>
      </c>
      <c r="I583" s="2" t="e">
        <f>VLOOKUP(C583,#REF!,5,0)</f>
        <v>#REF!</v>
      </c>
    </row>
    <row r="584" spans="1:9" ht="16.5" customHeight="1" x14ac:dyDescent="0.2">
      <c r="A584" s="4">
        <v>675</v>
      </c>
      <c r="B584" s="10" t="s">
        <v>1493</v>
      </c>
      <c r="C584" s="5" t="s">
        <v>1493</v>
      </c>
      <c r="D584" s="7" t="s">
        <v>1494</v>
      </c>
      <c r="E584" s="7" t="s">
        <v>1440</v>
      </c>
      <c r="F584" s="8" t="s">
        <v>3434</v>
      </c>
      <c r="G584" s="12" t="e">
        <f>VLOOKUP(B584,#REF!,5,0)</f>
        <v>#REF!</v>
      </c>
      <c r="H584" s="1" t="e">
        <f>VLOOKUP(B584,#REF!,5,0)</f>
        <v>#REF!</v>
      </c>
      <c r="I584" s="2" t="e">
        <f>VLOOKUP(C584,#REF!,5,0)</f>
        <v>#REF!</v>
      </c>
    </row>
    <row r="585" spans="1:9" ht="16.5" customHeight="1" x14ac:dyDescent="0.2">
      <c r="A585" s="4">
        <v>754</v>
      </c>
      <c r="B585" s="10" t="s">
        <v>1646</v>
      </c>
      <c r="C585" s="5" t="s">
        <v>1646</v>
      </c>
      <c r="D585" s="7" t="s">
        <v>1647</v>
      </c>
      <c r="E585" s="7" t="s">
        <v>1593</v>
      </c>
      <c r="F585" s="8" t="s">
        <v>3370</v>
      </c>
      <c r="G585" s="12" t="e">
        <f>VLOOKUP(B585,#REF!,5,0)</f>
        <v>#REF!</v>
      </c>
      <c r="H585" s="1" t="e">
        <f>VLOOKUP(B585,#REF!,5,0)</f>
        <v>#REF!</v>
      </c>
      <c r="I585" s="2" t="e">
        <f>VLOOKUP(C585,#REF!,5,0)</f>
        <v>#REF!</v>
      </c>
    </row>
    <row r="586" spans="1:9" ht="16.5" customHeight="1" x14ac:dyDescent="0.2">
      <c r="A586" s="4">
        <v>834</v>
      </c>
      <c r="B586" s="10" t="s">
        <v>1798</v>
      </c>
      <c r="C586" s="5" t="s">
        <v>1798</v>
      </c>
      <c r="D586" s="7" t="s">
        <v>1496</v>
      </c>
      <c r="E586" s="7" t="s">
        <v>1740</v>
      </c>
      <c r="F586" s="8" t="s">
        <v>3529</v>
      </c>
      <c r="G586" s="12" t="e">
        <f>VLOOKUP(B586,#REF!,5,0)</f>
        <v>#REF!</v>
      </c>
      <c r="H586" s="1" t="e">
        <f>VLOOKUP(B586,#REF!,5,0)</f>
        <v>#REF!</v>
      </c>
      <c r="I586" s="2" t="e">
        <f>VLOOKUP(C586,#REF!,5,0)</f>
        <v>#REF!</v>
      </c>
    </row>
    <row r="587" spans="1:9" ht="16.5" customHeight="1" x14ac:dyDescent="0.2">
      <c r="A587" s="4">
        <v>674</v>
      </c>
      <c r="B587" s="10" t="s">
        <v>1495</v>
      </c>
      <c r="C587" s="5" t="s">
        <v>1495</v>
      </c>
      <c r="D587" s="7" t="s">
        <v>1496</v>
      </c>
      <c r="E587" s="7" t="s">
        <v>1440</v>
      </c>
      <c r="F587" s="8" t="s">
        <v>3485</v>
      </c>
      <c r="G587" s="12" t="e">
        <f>VLOOKUP(B587,#REF!,5,0)</f>
        <v>#REF!</v>
      </c>
      <c r="H587" s="1" t="e">
        <f>VLOOKUP(B587,#REF!,5,0)</f>
        <v>#REF!</v>
      </c>
      <c r="I587" s="2" t="e">
        <f>VLOOKUP(C587,#REF!,5,0)</f>
        <v>#REF!</v>
      </c>
    </row>
    <row r="588" spans="1:9" ht="16.5" customHeight="1" x14ac:dyDescent="0.2">
      <c r="A588" s="4">
        <v>753</v>
      </c>
      <c r="B588" s="10" t="s">
        <v>1648</v>
      </c>
      <c r="C588" s="5" t="s">
        <v>1648</v>
      </c>
      <c r="D588" s="7" t="s">
        <v>1496</v>
      </c>
      <c r="E588" s="7" t="s">
        <v>1593</v>
      </c>
      <c r="F588" s="8" t="s">
        <v>3511</v>
      </c>
      <c r="G588" s="12" t="e">
        <f>VLOOKUP(B588,#REF!,5,0)</f>
        <v>#REF!</v>
      </c>
      <c r="H588" s="1" t="e">
        <f>VLOOKUP(B588,#REF!,5,0)</f>
        <v>#REF!</v>
      </c>
      <c r="I588" s="2" t="e">
        <f>VLOOKUP(C588,#REF!,5,0)</f>
        <v>#REF!</v>
      </c>
    </row>
    <row r="589" spans="1:9" ht="16.5" customHeight="1" x14ac:dyDescent="0.2">
      <c r="A589" s="4">
        <v>833</v>
      </c>
      <c r="B589" s="10" t="s">
        <v>1799</v>
      </c>
      <c r="C589" s="5" t="s">
        <v>1799</v>
      </c>
      <c r="D589" s="7" t="s">
        <v>1800</v>
      </c>
      <c r="E589" s="7" t="s">
        <v>1740</v>
      </c>
      <c r="F589" s="8" t="s">
        <v>3528</v>
      </c>
      <c r="G589" s="12" t="e">
        <f>VLOOKUP(B589,#REF!,5,0)</f>
        <v>#REF!</v>
      </c>
      <c r="H589" s="1" t="e">
        <f>VLOOKUP(B589,#REF!,5,0)</f>
        <v>#REF!</v>
      </c>
      <c r="I589" s="2" t="e">
        <f>VLOOKUP(C589,#REF!,5,0)</f>
        <v>#REF!</v>
      </c>
    </row>
    <row r="590" spans="1:9" ht="16.5" customHeight="1" x14ac:dyDescent="0.2">
      <c r="A590" s="4">
        <v>673</v>
      </c>
      <c r="B590" s="10" t="s">
        <v>1497</v>
      </c>
      <c r="C590" s="5" t="s">
        <v>1497</v>
      </c>
      <c r="D590" s="7" t="s">
        <v>1498</v>
      </c>
      <c r="E590" s="7" t="s">
        <v>1440</v>
      </c>
      <c r="F590" s="8" t="s">
        <v>3484</v>
      </c>
      <c r="G590" s="12" t="e">
        <f>VLOOKUP(B590,#REF!,5,0)</f>
        <v>#REF!</v>
      </c>
      <c r="H590" s="1" t="e">
        <f>VLOOKUP(B590,#REF!,5,0)</f>
        <v>#REF!</v>
      </c>
      <c r="I590" s="2" t="e">
        <f>VLOOKUP(C590,#REF!,5,0)</f>
        <v>#REF!</v>
      </c>
    </row>
    <row r="591" spans="1:9" ht="16.5" customHeight="1" x14ac:dyDescent="0.2">
      <c r="A591" s="4">
        <v>752</v>
      </c>
      <c r="B591" s="10" t="s">
        <v>1642</v>
      </c>
      <c r="C591" s="5" t="s">
        <v>1642</v>
      </c>
      <c r="D591" s="7" t="s">
        <v>1643</v>
      </c>
      <c r="E591" s="7" t="s">
        <v>1593</v>
      </c>
      <c r="F591" s="8" t="s">
        <v>3364</v>
      </c>
      <c r="G591" s="12" t="e">
        <f>VLOOKUP(B591,#REF!,5,0)</f>
        <v>#REF!</v>
      </c>
      <c r="H591" s="1" t="e">
        <f>VLOOKUP(B591,#REF!,5,0)</f>
        <v>#REF!</v>
      </c>
      <c r="I591" s="2" t="e">
        <f>VLOOKUP(C591,#REF!,5,0)</f>
        <v>#REF!</v>
      </c>
    </row>
    <row r="592" spans="1:9" ht="16.5" customHeight="1" x14ac:dyDescent="0.2">
      <c r="A592" s="4">
        <v>832</v>
      </c>
      <c r="B592" s="10" t="s">
        <v>1795</v>
      </c>
      <c r="C592" s="5" t="s">
        <v>1795</v>
      </c>
      <c r="D592" s="7" t="s">
        <v>1796</v>
      </c>
      <c r="E592" s="7" t="s">
        <v>1740</v>
      </c>
      <c r="F592" s="8" t="s">
        <v>3527</v>
      </c>
      <c r="G592" s="12" t="e">
        <f>VLOOKUP(B592,#REF!,5,0)</f>
        <v>#REF!</v>
      </c>
      <c r="H592" s="1" t="e">
        <f>VLOOKUP(B592,#REF!,5,0)</f>
        <v>#REF!</v>
      </c>
      <c r="I592" s="2" t="e">
        <f>VLOOKUP(C592,#REF!,5,0)</f>
        <v>#REF!</v>
      </c>
    </row>
    <row r="593" spans="1:9" ht="16.5" customHeight="1" x14ac:dyDescent="0.2">
      <c r="A593" s="4">
        <v>672</v>
      </c>
      <c r="B593" s="10" t="s">
        <v>1491</v>
      </c>
      <c r="C593" s="5" t="s">
        <v>1491</v>
      </c>
      <c r="D593" s="7" t="s">
        <v>1492</v>
      </c>
      <c r="E593" s="7" t="s">
        <v>1440</v>
      </c>
      <c r="F593" s="8" t="s">
        <v>3483</v>
      </c>
      <c r="G593" s="12" t="e">
        <f>VLOOKUP(B593,#REF!,5,0)</f>
        <v>#REF!</v>
      </c>
      <c r="H593" s="1" t="e">
        <f>VLOOKUP(B593,#REF!,5,0)</f>
        <v>#REF!</v>
      </c>
      <c r="I593" s="2" t="e">
        <f>VLOOKUP(C593,#REF!,5,0)</f>
        <v>#REF!</v>
      </c>
    </row>
    <row r="594" spans="1:9" ht="16.5" customHeight="1" x14ac:dyDescent="0.2">
      <c r="A594" s="4">
        <v>751</v>
      </c>
      <c r="B594" s="10" t="s">
        <v>1644</v>
      </c>
      <c r="C594" s="5" t="s">
        <v>1644</v>
      </c>
      <c r="D594" s="7" t="s">
        <v>1645</v>
      </c>
      <c r="E594" s="7" t="s">
        <v>1593</v>
      </c>
      <c r="F594" s="8" t="s">
        <v>3421</v>
      </c>
      <c r="G594" s="12" t="e">
        <f>VLOOKUP(B594,#REF!,5,0)</f>
        <v>#REF!</v>
      </c>
      <c r="H594" s="1" t="e">
        <f>VLOOKUP(B594,#REF!,5,0)</f>
        <v>#REF!</v>
      </c>
      <c r="I594" s="2" t="e">
        <f>VLOOKUP(C594,#REF!,5,0)</f>
        <v>#REF!</v>
      </c>
    </row>
    <row r="595" spans="1:9" ht="16.5" customHeight="1" x14ac:dyDescent="0.2">
      <c r="A595" s="4">
        <v>831</v>
      </c>
      <c r="B595" s="10" t="s">
        <v>1797</v>
      </c>
      <c r="C595" s="5" t="s">
        <v>1797</v>
      </c>
      <c r="D595" s="7" t="s">
        <v>1299</v>
      </c>
      <c r="E595" s="7" t="s">
        <v>1740</v>
      </c>
      <c r="F595" s="8" t="s">
        <v>3526</v>
      </c>
      <c r="G595" s="12" t="e">
        <f>VLOOKUP(B595,#REF!,5,0)</f>
        <v>#REF!</v>
      </c>
      <c r="H595" s="1" t="e">
        <f>VLOOKUP(B595,#REF!,5,0)</f>
        <v>#REF!</v>
      </c>
      <c r="I595" s="2" t="e">
        <f>VLOOKUP(C595,#REF!,5,0)</f>
        <v>#REF!</v>
      </c>
    </row>
    <row r="596" spans="1:9" ht="16.5" customHeight="1" x14ac:dyDescent="0.2">
      <c r="A596" s="4">
        <v>671</v>
      </c>
      <c r="B596" s="10" t="s">
        <v>1499</v>
      </c>
      <c r="C596" s="5" t="s">
        <v>1499</v>
      </c>
      <c r="D596" s="7" t="s">
        <v>1500</v>
      </c>
      <c r="E596" s="7" t="s">
        <v>1440</v>
      </c>
      <c r="F596" s="8" t="s">
        <v>3461</v>
      </c>
      <c r="G596" s="12" t="e">
        <f>VLOOKUP(B596,#REF!,5,0)</f>
        <v>#REF!</v>
      </c>
      <c r="H596" s="1" t="e">
        <f>VLOOKUP(B596,#REF!,5,0)</f>
        <v>#REF!</v>
      </c>
      <c r="I596" s="2" t="e">
        <f>VLOOKUP(C596,#REF!,5,0)</f>
        <v>#REF!</v>
      </c>
    </row>
    <row r="597" spans="1:9" ht="16.5" customHeight="1" x14ac:dyDescent="0.2">
      <c r="A597" s="4">
        <v>750</v>
      </c>
      <c r="B597" s="10" t="s">
        <v>1649</v>
      </c>
      <c r="C597" s="5" t="s">
        <v>1649</v>
      </c>
      <c r="D597" s="7" t="s">
        <v>1650</v>
      </c>
      <c r="E597" s="7" t="s">
        <v>1593</v>
      </c>
      <c r="F597" s="8" t="s">
        <v>3507</v>
      </c>
      <c r="G597" s="12" t="e">
        <f>VLOOKUP(B597,#REF!,5,0)</f>
        <v>#REF!</v>
      </c>
      <c r="H597" s="1" t="e">
        <f>VLOOKUP(B597,#REF!,5,0)</f>
        <v>#REF!</v>
      </c>
      <c r="I597" s="2" t="e">
        <f>VLOOKUP(C597,#REF!,5,0)</f>
        <v>#REF!</v>
      </c>
    </row>
    <row r="598" spans="1:9" ht="16.5" customHeight="1" x14ac:dyDescent="0.2">
      <c r="A598" s="4">
        <v>830</v>
      </c>
      <c r="B598" s="10" t="s">
        <v>1801</v>
      </c>
      <c r="C598" s="5" t="s">
        <v>1801</v>
      </c>
      <c r="D598" s="7" t="s">
        <v>1802</v>
      </c>
      <c r="E598" s="7" t="s">
        <v>1740</v>
      </c>
      <c r="F598" s="8" t="s">
        <v>3373</v>
      </c>
      <c r="G598" s="12" t="e">
        <f>VLOOKUP(B598,#REF!,5,0)</f>
        <v>#REF!</v>
      </c>
      <c r="H598" s="1" t="e">
        <f>VLOOKUP(B598,#REF!,5,0)</f>
        <v>#REF!</v>
      </c>
      <c r="I598" s="2" t="e">
        <f>VLOOKUP(C598,#REF!,5,0)</f>
        <v>#REF!</v>
      </c>
    </row>
    <row r="599" spans="1:9" ht="16.5" customHeight="1" x14ac:dyDescent="0.2">
      <c r="A599" s="4">
        <v>670</v>
      </c>
      <c r="B599" s="10" t="s">
        <v>1501</v>
      </c>
      <c r="C599" s="5" t="s">
        <v>1501</v>
      </c>
      <c r="D599" s="7" t="s">
        <v>1502</v>
      </c>
      <c r="E599" s="7" t="s">
        <v>1440</v>
      </c>
      <c r="F599" s="8" t="s">
        <v>3295</v>
      </c>
      <c r="G599" s="12" t="e">
        <f>VLOOKUP(B599,#REF!,5,0)</f>
        <v>#REF!</v>
      </c>
      <c r="H599" s="1" t="e">
        <f>VLOOKUP(B599,#REF!,5,0)</f>
        <v>#REF!</v>
      </c>
      <c r="I599" s="2" t="e">
        <f>VLOOKUP(C599,#REF!,5,0)</f>
        <v>#REF!</v>
      </c>
    </row>
    <row r="600" spans="1:9" ht="16.5" customHeight="1" x14ac:dyDescent="0.2">
      <c r="A600" s="4">
        <v>749</v>
      </c>
      <c r="B600" s="10" t="s">
        <v>1651</v>
      </c>
      <c r="C600" s="5" t="s">
        <v>1651</v>
      </c>
      <c r="D600" s="7" t="s">
        <v>1652</v>
      </c>
      <c r="E600" s="7" t="s">
        <v>1593</v>
      </c>
      <c r="F600" s="8" t="s">
        <v>3510</v>
      </c>
      <c r="G600" s="12" t="e">
        <f>VLOOKUP(B600,#REF!,5,0)</f>
        <v>#REF!</v>
      </c>
      <c r="H600" s="1" t="e">
        <f>VLOOKUP(B600,#REF!,5,0)</f>
        <v>#REF!</v>
      </c>
      <c r="I600" s="2" t="e">
        <f>VLOOKUP(C600,#REF!,5,0)</f>
        <v>#REF!</v>
      </c>
    </row>
    <row r="601" spans="1:9" ht="16.5" customHeight="1" x14ac:dyDescent="0.2">
      <c r="A601" s="4">
        <v>829</v>
      </c>
      <c r="B601" s="10" t="s">
        <v>1803</v>
      </c>
      <c r="C601" s="5" t="s">
        <v>1803</v>
      </c>
      <c r="D601" s="7" t="s">
        <v>1804</v>
      </c>
      <c r="E601" s="7" t="s">
        <v>1740</v>
      </c>
      <c r="F601" s="8" t="s">
        <v>3281</v>
      </c>
      <c r="G601" s="12" t="e">
        <f>VLOOKUP(B601,#REF!,5,0)</f>
        <v>#REF!</v>
      </c>
      <c r="H601" s="1" t="e">
        <f>VLOOKUP(B601,#REF!,5,0)</f>
        <v>#REF!</v>
      </c>
      <c r="I601" s="2" t="e">
        <f>VLOOKUP(C601,#REF!,5,0)</f>
        <v>#REF!</v>
      </c>
    </row>
    <row r="602" spans="1:9" ht="16.5" customHeight="1" x14ac:dyDescent="0.2">
      <c r="A602" s="4">
        <v>669</v>
      </c>
      <c r="B602" s="10" t="s">
        <v>1505</v>
      </c>
      <c r="C602" s="5" t="s">
        <v>1505</v>
      </c>
      <c r="D602" s="7" t="s">
        <v>1506</v>
      </c>
      <c r="E602" s="7" t="s">
        <v>1440</v>
      </c>
      <c r="F602" s="8" t="s">
        <v>3353</v>
      </c>
      <c r="G602" s="12" t="e">
        <f>VLOOKUP(B602,#REF!,5,0)</f>
        <v>#REF!</v>
      </c>
      <c r="H602" s="1" t="e">
        <f>VLOOKUP(B602,#REF!,5,0)</f>
        <v>#REF!</v>
      </c>
      <c r="I602" s="2" t="e">
        <f>VLOOKUP(C602,#REF!,5,0)</f>
        <v>#REF!</v>
      </c>
    </row>
    <row r="603" spans="1:9" ht="16.5" customHeight="1" x14ac:dyDescent="0.2">
      <c r="A603" s="4">
        <v>748</v>
      </c>
      <c r="B603" s="10" t="s">
        <v>1653</v>
      </c>
      <c r="C603" s="5" t="s">
        <v>1653</v>
      </c>
      <c r="D603" s="7" t="s">
        <v>1654</v>
      </c>
      <c r="E603" s="7" t="s">
        <v>1593</v>
      </c>
      <c r="F603" s="8" t="s">
        <v>3216</v>
      </c>
      <c r="G603" s="12" t="e">
        <f>VLOOKUP(B603,#REF!,5,0)</f>
        <v>#REF!</v>
      </c>
      <c r="H603" s="1" t="e">
        <f>VLOOKUP(B603,#REF!,5,0)</f>
        <v>#REF!</v>
      </c>
      <c r="I603" s="2" t="e">
        <f>VLOOKUP(C603,#REF!,5,0)</f>
        <v>#REF!</v>
      </c>
    </row>
    <row r="604" spans="1:9" ht="16.5" customHeight="1" x14ac:dyDescent="0.2">
      <c r="A604" s="4">
        <v>828</v>
      </c>
      <c r="B604" s="10" t="s">
        <v>1805</v>
      </c>
      <c r="C604" s="5" t="s">
        <v>1805</v>
      </c>
      <c r="D604" s="7" t="s">
        <v>1806</v>
      </c>
      <c r="E604" s="7" t="s">
        <v>1740</v>
      </c>
      <c r="F604" s="8" t="s">
        <v>3354</v>
      </c>
      <c r="G604" s="12" t="e">
        <f>VLOOKUP(B604,#REF!,5,0)</f>
        <v>#REF!</v>
      </c>
      <c r="H604" s="1" t="e">
        <f>VLOOKUP(B604,#REF!,5,0)</f>
        <v>#REF!</v>
      </c>
      <c r="I604" s="2" t="e">
        <f>VLOOKUP(C604,#REF!,5,0)</f>
        <v>#REF!</v>
      </c>
    </row>
    <row r="605" spans="1:9" ht="16.5" customHeight="1" x14ac:dyDescent="0.2">
      <c r="A605" s="4">
        <v>668</v>
      </c>
      <c r="B605" s="10" t="s">
        <v>1507</v>
      </c>
      <c r="C605" s="5" t="s">
        <v>1507</v>
      </c>
      <c r="D605" s="7" t="s">
        <v>1508</v>
      </c>
      <c r="E605" s="7" t="s">
        <v>1440</v>
      </c>
      <c r="F605" s="8" t="s">
        <v>3482</v>
      </c>
      <c r="G605" s="12" t="e">
        <f>VLOOKUP(B605,#REF!,5,0)</f>
        <v>#REF!</v>
      </c>
      <c r="H605" s="1" t="e">
        <f>VLOOKUP(B605,#REF!,5,0)</f>
        <v>#REF!</v>
      </c>
      <c r="I605" s="2" t="e">
        <f>VLOOKUP(C605,#REF!,5,0)</f>
        <v>#REF!</v>
      </c>
    </row>
    <row r="606" spans="1:9" ht="16.5" customHeight="1" x14ac:dyDescent="0.2">
      <c r="A606" s="4">
        <v>747</v>
      </c>
      <c r="B606" s="10" t="s">
        <v>1655</v>
      </c>
      <c r="C606" s="5" t="s">
        <v>1655</v>
      </c>
      <c r="D606" s="7" t="s">
        <v>1656</v>
      </c>
      <c r="E606" s="7" t="s">
        <v>1593</v>
      </c>
      <c r="F606" s="8" t="s">
        <v>3450</v>
      </c>
      <c r="G606" s="12" t="e">
        <f>VLOOKUP(B606,#REF!,5,0)</f>
        <v>#REF!</v>
      </c>
      <c r="H606" s="1" t="e">
        <f>VLOOKUP(B606,#REF!,5,0)</f>
        <v>#REF!</v>
      </c>
      <c r="I606" s="2" t="e">
        <f>VLOOKUP(C606,#REF!,5,0)</f>
        <v>#REF!</v>
      </c>
    </row>
    <row r="607" spans="1:9" ht="16.5" customHeight="1" x14ac:dyDescent="0.2">
      <c r="A607" s="4">
        <v>827</v>
      </c>
      <c r="B607" s="10" t="s">
        <v>1807</v>
      </c>
      <c r="C607" s="5" t="s">
        <v>1807</v>
      </c>
      <c r="D607" s="7" t="s">
        <v>1808</v>
      </c>
      <c r="E607" s="7" t="s">
        <v>1740</v>
      </c>
      <c r="F607" s="8" t="s">
        <v>3420</v>
      </c>
      <c r="G607" s="12" t="e">
        <f>VLOOKUP(B607,#REF!,5,0)</f>
        <v>#REF!</v>
      </c>
      <c r="H607" s="1" t="e">
        <f>VLOOKUP(B607,#REF!,5,0)</f>
        <v>#REF!</v>
      </c>
      <c r="I607" s="2" t="e">
        <f>VLOOKUP(C607,#REF!,5,0)</f>
        <v>#REF!</v>
      </c>
    </row>
    <row r="608" spans="1:9" ht="16.5" customHeight="1" x14ac:dyDescent="0.2">
      <c r="A608" s="4">
        <v>667</v>
      </c>
      <c r="B608" s="10" t="s">
        <v>1509</v>
      </c>
      <c r="C608" s="5" t="s">
        <v>1509</v>
      </c>
      <c r="D608" s="7" t="s">
        <v>1510</v>
      </c>
      <c r="E608" s="7" t="s">
        <v>1440</v>
      </c>
      <c r="F608" s="8" t="s">
        <v>3481</v>
      </c>
      <c r="G608" s="12" t="e">
        <f>VLOOKUP(B608,#REF!,5,0)</f>
        <v>#REF!</v>
      </c>
      <c r="H608" s="1" t="e">
        <f>VLOOKUP(B608,#REF!,5,0)</f>
        <v>#REF!</v>
      </c>
      <c r="I608" s="2" t="e">
        <f>VLOOKUP(C608,#REF!,5,0)</f>
        <v>#REF!</v>
      </c>
    </row>
    <row r="609" spans="1:9" ht="16.5" customHeight="1" x14ac:dyDescent="0.2">
      <c r="A609" s="4">
        <v>746</v>
      </c>
      <c r="B609" s="10" t="s">
        <v>1657</v>
      </c>
      <c r="C609" s="5" t="s">
        <v>1657</v>
      </c>
      <c r="D609" s="7" t="s">
        <v>1510</v>
      </c>
      <c r="E609" s="7" t="s">
        <v>1593</v>
      </c>
      <c r="F609" s="8" t="s">
        <v>3224</v>
      </c>
      <c r="G609" s="12" t="e">
        <f>VLOOKUP(B609,#REF!,5,0)</f>
        <v>#REF!</v>
      </c>
      <c r="H609" s="1" t="e">
        <f>VLOOKUP(B609,#REF!,5,0)</f>
        <v>#REF!</v>
      </c>
      <c r="I609" s="2" t="e">
        <f>VLOOKUP(C609,#REF!,5,0)</f>
        <v>#REF!</v>
      </c>
    </row>
    <row r="610" spans="1:9" ht="16.5" customHeight="1" x14ac:dyDescent="0.2">
      <c r="A610" s="4">
        <v>826</v>
      </c>
      <c r="B610" s="10" t="s">
        <v>1809</v>
      </c>
      <c r="C610" s="5" t="s">
        <v>1809</v>
      </c>
      <c r="D610" s="7" t="s">
        <v>1810</v>
      </c>
      <c r="E610" s="7" t="s">
        <v>1740</v>
      </c>
      <c r="F610" s="8" t="s">
        <v>3312</v>
      </c>
      <c r="G610" s="12" t="e">
        <f>VLOOKUP(B610,#REF!,5,0)</f>
        <v>#REF!</v>
      </c>
      <c r="H610" s="1" t="e">
        <f>VLOOKUP(B610,#REF!,5,0)</f>
        <v>#REF!</v>
      </c>
      <c r="I610" s="2" t="e">
        <f>VLOOKUP(C610,#REF!,5,0)</f>
        <v>#REF!</v>
      </c>
    </row>
    <row r="611" spans="1:9" ht="16.5" customHeight="1" x14ac:dyDescent="0.2">
      <c r="A611" s="4">
        <v>666</v>
      </c>
      <c r="B611" s="10" t="s">
        <v>1511</v>
      </c>
      <c r="C611" s="5" t="s">
        <v>1511</v>
      </c>
      <c r="D611" s="7" t="s">
        <v>807</v>
      </c>
      <c r="E611" s="7" t="s">
        <v>1440</v>
      </c>
      <c r="F611" s="8" t="s">
        <v>3340</v>
      </c>
      <c r="G611" s="12" t="e">
        <f>VLOOKUP(B611,#REF!,5,0)</f>
        <v>#REF!</v>
      </c>
      <c r="H611" s="1" t="e">
        <f>VLOOKUP(B611,#REF!,5,0)</f>
        <v>#REF!</v>
      </c>
      <c r="I611" s="2" t="e">
        <f>VLOOKUP(C611,#REF!,5,0)</f>
        <v>#REF!</v>
      </c>
    </row>
    <row r="612" spans="1:9" ht="16.5" customHeight="1" x14ac:dyDescent="0.2">
      <c r="A612" s="4">
        <v>745</v>
      </c>
      <c r="B612" s="10" t="s">
        <v>1660</v>
      </c>
      <c r="C612" s="5" t="s">
        <v>1660</v>
      </c>
      <c r="D612" s="7" t="s">
        <v>725</v>
      </c>
      <c r="E612" s="7" t="s">
        <v>1593</v>
      </c>
      <c r="F612" s="8" t="s">
        <v>3451</v>
      </c>
      <c r="G612" s="12" t="e">
        <f>VLOOKUP(B612,#REF!,5,0)</f>
        <v>#REF!</v>
      </c>
      <c r="H612" s="1" t="e">
        <f>VLOOKUP(B612,#REF!,5,0)</f>
        <v>#REF!</v>
      </c>
      <c r="I612" s="2" t="e">
        <f>VLOOKUP(C612,#REF!,5,0)</f>
        <v>#REF!</v>
      </c>
    </row>
    <row r="613" spans="1:9" ht="16.5" customHeight="1" x14ac:dyDescent="0.2">
      <c r="A613" s="4">
        <v>825</v>
      </c>
      <c r="B613" s="10" t="s">
        <v>1811</v>
      </c>
      <c r="C613" s="5" t="s">
        <v>1811</v>
      </c>
      <c r="D613" s="7" t="s">
        <v>1812</v>
      </c>
      <c r="E613" s="7" t="s">
        <v>1740</v>
      </c>
      <c r="F613" s="8" t="s">
        <v>3521</v>
      </c>
      <c r="G613" s="12" t="e">
        <f>VLOOKUP(B613,#REF!,5,0)</f>
        <v>#REF!</v>
      </c>
      <c r="H613" s="1" t="e">
        <f>VLOOKUP(B613,#REF!,5,0)</f>
        <v>#REF!</v>
      </c>
      <c r="I613" s="2" t="e">
        <f>VLOOKUP(C613,#REF!,5,0)</f>
        <v>#REF!</v>
      </c>
    </row>
    <row r="614" spans="1:9" ht="16.5" customHeight="1" x14ac:dyDescent="0.2">
      <c r="A614" s="4">
        <v>665</v>
      </c>
      <c r="B614" s="10" t="s">
        <v>1514</v>
      </c>
      <c r="C614" s="5" t="s">
        <v>1514</v>
      </c>
      <c r="D614" s="7" t="s">
        <v>1515</v>
      </c>
      <c r="E614" s="7" t="s">
        <v>1440</v>
      </c>
      <c r="F614" s="8" t="s">
        <v>3317</v>
      </c>
      <c r="G614" s="12" t="e">
        <f>VLOOKUP(B614,#REF!,5,0)</f>
        <v>#REF!</v>
      </c>
      <c r="H614" s="1" t="e">
        <f>VLOOKUP(B614,#REF!,5,0)</f>
        <v>#REF!</v>
      </c>
      <c r="I614" s="2" t="e">
        <f>VLOOKUP(C614,#REF!,5,0)</f>
        <v>#REF!</v>
      </c>
    </row>
    <row r="615" spans="1:9" ht="16.5" customHeight="1" x14ac:dyDescent="0.2">
      <c r="A615" s="4">
        <v>744</v>
      </c>
      <c r="B615" s="10" t="s">
        <v>1661</v>
      </c>
      <c r="C615" s="5" t="s">
        <v>1661</v>
      </c>
      <c r="D615" s="7" t="s">
        <v>1662</v>
      </c>
      <c r="E615" s="7" t="s">
        <v>1593</v>
      </c>
      <c r="F615" s="8" t="s">
        <v>3378</v>
      </c>
      <c r="G615" s="12" t="e">
        <f>VLOOKUP(B615,#REF!,5,0)</f>
        <v>#REF!</v>
      </c>
      <c r="H615" s="1" t="e">
        <f>VLOOKUP(B615,#REF!,5,0)</f>
        <v>#REF!</v>
      </c>
      <c r="I615" s="2" t="e">
        <f>VLOOKUP(C615,#REF!,5,0)</f>
        <v>#REF!</v>
      </c>
    </row>
    <row r="616" spans="1:9" ht="16.5" customHeight="1" x14ac:dyDescent="0.2">
      <c r="A616" s="4">
        <v>824</v>
      </c>
      <c r="B616" s="10" t="s">
        <v>1813</v>
      </c>
      <c r="C616" s="5" t="s">
        <v>1813</v>
      </c>
      <c r="D616" s="7" t="s">
        <v>1814</v>
      </c>
      <c r="E616" s="7" t="s">
        <v>1740</v>
      </c>
      <c r="F616" s="8" t="s">
        <v>3412</v>
      </c>
      <c r="G616" s="12" t="e">
        <f>VLOOKUP(B616,#REF!,5,0)</f>
        <v>#REF!</v>
      </c>
      <c r="H616" s="1" t="e">
        <f>VLOOKUP(B616,#REF!,5,0)</f>
        <v>#REF!</v>
      </c>
      <c r="I616" s="2" t="e">
        <f>VLOOKUP(C616,#REF!,5,0)</f>
        <v>#REF!</v>
      </c>
    </row>
    <row r="617" spans="1:9" ht="16.5" customHeight="1" x14ac:dyDescent="0.2">
      <c r="A617" s="4">
        <v>664</v>
      </c>
      <c r="B617" s="10" t="s">
        <v>1516</v>
      </c>
      <c r="C617" s="5" t="s">
        <v>1516</v>
      </c>
      <c r="D617" s="7" t="s">
        <v>1517</v>
      </c>
      <c r="E617" s="7" t="s">
        <v>1440</v>
      </c>
      <c r="F617" s="8" t="s">
        <v>3443</v>
      </c>
      <c r="G617" s="12" t="e">
        <f>VLOOKUP(B617,#REF!,5,0)</f>
        <v>#REF!</v>
      </c>
      <c r="H617" s="1" t="e">
        <f>VLOOKUP(B617,#REF!,5,0)</f>
        <v>#REF!</v>
      </c>
      <c r="I617" s="2" t="e">
        <f>VLOOKUP(C617,#REF!,5,0)</f>
        <v>#REF!</v>
      </c>
    </row>
    <row r="618" spans="1:9" ht="16.5" customHeight="1" x14ac:dyDescent="0.2">
      <c r="A618" s="4">
        <v>743</v>
      </c>
      <c r="B618" s="10" t="s">
        <v>1663</v>
      </c>
      <c r="C618" s="5" t="s">
        <v>1663</v>
      </c>
      <c r="D618" s="7" t="s">
        <v>1664</v>
      </c>
      <c r="E618" s="7" t="s">
        <v>1593</v>
      </c>
      <c r="F618" s="8" t="s">
        <v>3415</v>
      </c>
      <c r="G618" s="12" t="e">
        <f>VLOOKUP(B618,#REF!,5,0)</f>
        <v>#REF!</v>
      </c>
      <c r="H618" s="1" t="e">
        <f>VLOOKUP(B618,#REF!,5,0)</f>
        <v>#REF!</v>
      </c>
      <c r="I618" s="2" t="e">
        <f>VLOOKUP(C618,#REF!,5,0)</f>
        <v>#REF!</v>
      </c>
    </row>
    <row r="619" spans="1:9" ht="16.5" customHeight="1" x14ac:dyDescent="0.2">
      <c r="A619" s="4">
        <v>823</v>
      </c>
      <c r="B619" s="10" t="s">
        <v>1815</v>
      </c>
      <c r="C619" s="5" t="s">
        <v>1815</v>
      </c>
      <c r="D619" s="7" t="s">
        <v>1816</v>
      </c>
      <c r="E619" s="7" t="s">
        <v>1740</v>
      </c>
      <c r="F619" s="8" t="s">
        <v>3314</v>
      </c>
      <c r="G619" s="12" t="e">
        <f>VLOOKUP(B619,#REF!,5,0)</f>
        <v>#REF!</v>
      </c>
      <c r="H619" s="1" t="e">
        <f>VLOOKUP(B619,#REF!,5,0)</f>
        <v>#REF!</v>
      </c>
      <c r="I619" s="2" t="e">
        <f>VLOOKUP(C619,#REF!,5,0)</f>
        <v>#REF!</v>
      </c>
    </row>
    <row r="620" spans="1:9" ht="16.5" customHeight="1" x14ac:dyDescent="0.2">
      <c r="A620" s="4">
        <v>663</v>
      </c>
      <c r="B620" s="10" t="s">
        <v>1518</v>
      </c>
      <c r="C620" s="5" t="s">
        <v>1518</v>
      </c>
      <c r="D620" s="7" t="s">
        <v>1519</v>
      </c>
      <c r="E620" s="7" t="s">
        <v>1440</v>
      </c>
      <c r="F620" s="8" t="s">
        <v>3241</v>
      </c>
      <c r="G620" s="12" t="e">
        <f>VLOOKUP(B620,#REF!,5,0)</f>
        <v>#REF!</v>
      </c>
      <c r="H620" s="1" t="e">
        <f>VLOOKUP(B620,#REF!,5,0)</f>
        <v>#REF!</v>
      </c>
      <c r="I620" s="2" t="e">
        <f>VLOOKUP(C620,#REF!,5,0)</f>
        <v>#REF!</v>
      </c>
    </row>
    <row r="621" spans="1:9" ht="16.5" customHeight="1" x14ac:dyDescent="0.2">
      <c r="A621" s="4">
        <v>742</v>
      </c>
      <c r="B621" s="10" t="s">
        <v>1665</v>
      </c>
      <c r="C621" s="5" t="s">
        <v>1665</v>
      </c>
      <c r="D621" s="7" t="s">
        <v>1666</v>
      </c>
      <c r="E621" s="7" t="s">
        <v>1593</v>
      </c>
      <c r="F621" s="8" t="s">
        <v>3509</v>
      </c>
      <c r="G621" s="12" t="e">
        <f>VLOOKUP(B621,#REF!,5,0)</f>
        <v>#REF!</v>
      </c>
      <c r="H621" s="1" t="e">
        <f>VLOOKUP(B621,#REF!,5,0)</f>
        <v>#REF!</v>
      </c>
      <c r="I621" s="2" t="e">
        <f>VLOOKUP(C621,#REF!,5,0)</f>
        <v>#REF!</v>
      </c>
    </row>
    <row r="622" spans="1:9" ht="16.5" customHeight="1" x14ac:dyDescent="0.2">
      <c r="A622" s="4">
        <v>822</v>
      </c>
      <c r="B622" s="10" t="s">
        <v>1817</v>
      </c>
      <c r="C622" s="5" t="s">
        <v>1817</v>
      </c>
      <c r="D622" s="7" t="s">
        <v>1818</v>
      </c>
      <c r="E622" s="7" t="s">
        <v>1740</v>
      </c>
      <c r="F622" s="8" t="s">
        <v>3273</v>
      </c>
      <c r="G622" s="12" t="e">
        <f>VLOOKUP(B622,#REF!,5,0)</f>
        <v>#REF!</v>
      </c>
      <c r="H622" s="1" t="e">
        <f>VLOOKUP(B622,#REF!,5,0)</f>
        <v>#REF!</v>
      </c>
      <c r="I622" s="2" t="e">
        <f>VLOOKUP(C622,#REF!,5,0)</f>
        <v>#REF!</v>
      </c>
    </row>
    <row r="623" spans="1:9" ht="16.5" customHeight="1" x14ac:dyDescent="0.2">
      <c r="A623" s="4">
        <v>662</v>
      </c>
      <c r="B623" s="10" t="s">
        <v>1520</v>
      </c>
      <c r="C623" s="5" t="s">
        <v>1520</v>
      </c>
      <c r="D623" s="7" t="s">
        <v>813</v>
      </c>
      <c r="E623" s="7" t="s">
        <v>1440</v>
      </c>
      <c r="F623" s="8" t="s">
        <v>3415</v>
      </c>
      <c r="G623" s="12" t="e">
        <f>VLOOKUP(B623,#REF!,5,0)</f>
        <v>#REF!</v>
      </c>
      <c r="H623" s="1" t="e">
        <f>VLOOKUP(B623,#REF!,5,0)</f>
        <v>#REF!</v>
      </c>
      <c r="I623" s="2" t="e">
        <f>VLOOKUP(C623,#REF!,5,0)</f>
        <v>#REF!</v>
      </c>
    </row>
    <row r="624" spans="1:9" ht="16.5" customHeight="1" x14ac:dyDescent="0.2">
      <c r="A624" s="4">
        <v>741</v>
      </c>
      <c r="B624" s="10" t="s">
        <v>1667</v>
      </c>
      <c r="C624" s="5" t="s">
        <v>1667</v>
      </c>
      <c r="D624" s="7" t="s">
        <v>1668</v>
      </c>
      <c r="E624" s="7" t="s">
        <v>1593</v>
      </c>
      <c r="F624" s="8" t="s">
        <v>3416</v>
      </c>
      <c r="G624" s="12" t="e">
        <f>VLOOKUP(B624,#REF!,5,0)</f>
        <v>#REF!</v>
      </c>
      <c r="H624" s="1" t="e">
        <f>VLOOKUP(B624,#REF!,5,0)</f>
        <v>#REF!</v>
      </c>
      <c r="I624" s="2" t="e">
        <f>VLOOKUP(C624,#REF!,5,0)</f>
        <v>#REF!</v>
      </c>
    </row>
    <row r="625" spans="1:9" ht="16.5" customHeight="1" x14ac:dyDescent="0.2">
      <c r="A625" s="4">
        <v>821</v>
      </c>
      <c r="B625" s="10" t="s">
        <v>1819</v>
      </c>
      <c r="C625" s="5" t="s">
        <v>1819</v>
      </c>
      <c r="D625" s="7" t="s">
        <v>1820</v>
      </c>
      <c r="E625" s="7" t="s">
        <v>1740</v>
      </c>
      <c r="F625" s="8" t="s">
        <v>3525</v>
      </c>
      <c r="G625" s="12" t="e">
        <f>VLOOKUP(B625,#REF!,5,0)</f>
        <v>#REF!</v>
      </c>
      <c r="H625" s="1" t="e">
        <f>VLOOKUP(B625,#REF!,5,0)</f>
        <v>#REF!</v>
      </c>
      <c r="I625" s="2" t="e">
        <f>VLOOKUP(C625,#REF!,5,0)</f>
        <v>#REF!</v>
      </c>
    </row>
    <row r="626" spans="1:9" ht="16.5" customHeight="1" x14ac:dyDescent="0.2">
      <c r="A626" s="4">
        <v>661</v>
      </c>
      <c r="B626" s="10" t="s">
        <v>1521</v>
      </c>
      <c r="C626" s="5" t="s">
        <v>1521</v>
      </c>
      <c r="D626" s="7" t="s">
        <v>1522</v>
      </c>
      <c r="E626" s="7" t="s">
        <v>1440</v>
      </c>
      <c r="F626" s="8" t="s">
        <v>3345</v>
      </c>
      <c r="G626" s="12" t="e">
        <f>VLOOKUP(B626,#REF!,5,0)</f>
        <v>#REF!</v>
      </c>
      <c r="H626" s="1" t="e">
        <f>VLOOKUP(B626,#REF!,5,0)</f>
        <v>#REF!</v>
      </c>
      <c r="I626" s="2" t="e">
        <f>VLOOKUP(C626,#REF!,5,0)</f>
        <v>#REF!</v>
      </c>
    </row>
    <row r="627" spans="1:9" ht="16.5" customHeight="1" x14ac:dyDescent="0.2">
      <c r="A627" s="4">
        <v>740</v>
      </c>
      <c r="B627" s="10" t="s">
        <v>1669</v>
      </c>
      <c r="C627" s="5" t="s">
        <v>1669</v>
      </c>
      <c r="D627" s="7" t="s">
        <v>1670</v>
      </c>
      <c r="E627" s="7" t="s">
        <v>1593</v>
      </c>
      <c r="F627" s="8" t="s">
        <v>3401</v>
      </c>
      <c r="G627" s="12" t="e">
        <f>VLOOKUP(B627,#REF!,5,0)</f>
        <v>#REF!</v>
      </c>
      <c r="H627" s="1" t="e">
        <f>VLOOKUP(B627,#REF!,5,0)</f>
        <v>#REF!</v>
      </c>
      <c r="I627" s="2" t="e">
        <f>VLOOKUP(C627,#REF!,5,0)</f>
        <v>#REF!</v>
      </c>
    </row>
    <row r="628" spans="1:9" ht="16.5" customHeight="1" x14ac:dyDescent="0.2">
      <c r="A628" s="4">
        <v>820</v>
      </c>
      <c r="B628" s="10" t="s">
        <v>1821</v>
      </c>
      <c r="C628" s="5" t="s">
        <v>1821</v>
      </c>
      <c r="D628" s="7" t="s">
        <v>1822</v>
      </c>
      <c r="E628" s="7" t="s">
        <v>1740</v>
      </c>
      <c r="F628" s="8" t="s">
        <v>3278</v>
      </c>
      <c r="G628" s="12" t="e">
        <f>VLOOKUP(B628,#REF!,5,0)</f>
        <v>#REF!</v>
      </c>
      <c r="H628" s="1" t="e">
        <f>VLOOKUP(B628,#REF!,5,0)</f>
        <v>#REF!</v>
      </c>
      <c r="I628" s="2" t="e">
        <f>VLOOKUP(C628,#REF!,5,0)</f>
        <v>#REF!</v>
      </c>
    </row>
    <row r="629" spans="1:9" ht="16.5" customHeight="1" x14ac:dyDescent="0.2">
      <c r="A629" s="4">
        <v>660</v>
      </c>
      <c r="B629" s="10" t="s">
        <v>1523</v>
      </c>
      <c r="C629" s="5" t="s">
        <v>1523</v>
      </c>
      <c r="D629" s="7" t="s">
        <v>1524</v>
      </c>
      <c r="E629" s="7" t="s">
        <v>1440</v>
      </c>
      <c r="F629" s="8" t="s">
        <v>3480</v>
      </c>
      <c r="G629" s="12" t="e">
        <f>VLOOKUP(B629,#REF!,5,0)</f>
        <v>#REF!</v>
      </c>
      <c r="H629" s="1" t="e">
        <f>VLOOKUP(B629,#REF!,5,0)</f>
        <v>#REF!</v>
      </c>
      <c r="I629" s="2" t="e">
        <f>VLOOKUP(C629,#REF!,5,0)</f>
        <v>#REF!</v>
      </c>
    </row>
    <row r="630" spans="1:9" ht="16.5" customHeight="1" x14ac:dyDescent="0.2">
      <c r="A630" s="4">
        <v>739</v>
      </c>
      <c r="B630" s="10" t="s">
        <v>1671</v>
      </c>
      <c r="C630" s="5" t="s">
        <v>1671</v>
      </c>
      <c r="D630" s="7" t="s">
        <v>1672</v>
      </c>
      <c r="E630" s="7" t="s">
        <v>1593</v>
      </c>
      <c r="F630" s="8" t="s">
        <v>3421</v>
      </c>
      <c r="G630" s="12" t="e">
        <f>VLOOKUP(B630,#REF!,5,0)</f>
        <v>#REF!</v>
      </c>
      <c r="H630" s="1" t="e">
        <f>VLOOKUP(B630,#REF!,5,0)</f>
        <v>#REF!</v>
      </c>
      <c r="I630" s="2" t="e">
        <f>VLOOKUP(C630,#REF!,5,0)</f>
        <v>#REF!</v>
      </c>
    </row>
    <row r="631" spans="1:9" ht="16.5" customHeight="1" x14ac:dyDescent="0.2">
      <c r="A631" s="4">
        <v>819</v>
      </c>
      <c r="B631" s="10" t="s">
        <v>1823</v>
      </c>
      <c r="C631" s="5" t="s">
        <v>1823</v>
      </c>
      <c r="D631" s="7" t="s">
        <v>1824</v>
      </c>
      <c r="E631" s="7" t="s">
        <v>1740</v>
      </c>
      <c r="F631" s="8" t="s">
        <v>3292</v>
      </c>
      <c r="G631" s="12" t="e">
        <f>VLOOKUP(B631,#REF!,5,0)</f>
        <v>#REF!</v>
      </c>
      <c r="H631" s="1" t="e">
        <f>VLOOKUP(B631,#REF!,5,0)</f>
        <v>#REF!</v>
      </c>
      <c r="I631" s="2" t="e">
        <f>VLOOKUP(C631,#REF!,5,0)</f>
        <v>#REF!</v>
      </c>
    </row>
    <row r="632" spans="1:9" ht="16.5" customHeight="1" x14ac:dyDescent="0.2">
      <c r="A632" s="4">
        <v>659</v>
      </c>
      <c r="B632" s="10" t="s">
        <v>1525</v>
      </c>
      <c r="C632" s="5" t="s">
        <v>1525</v>
      </c>
      <c r="D632" s="7" t="s">
        <v>1526</v>
      </c>
      <c r="E632" s="7" t="s">
        <v>1440</v>
      </c>
      <c r="F632" s="8" t="s">
        <v>3447</v>
      </c>
      <c r="G632" s="12" t="e">
        <f>VLOOKUP(B632,#REF!,5,0)</f>
        <v>#REF!</v>
      </c>
      <c r="H632" s="1" t="e">
        <f>VLOOKUP(B632,#REF!,5,0)</f>
        <v>#REF!</v>
      </c>
      <c r="I632" s="2" t="e">
        <f>VLOOKUP(C632,#REF!,5,0)</f>
        <v>#REF!</v>
      </c>
    </row>
    <row r="633" spans="1:9" ht="16.5" customHeight="1" x14ac:dyDescent="0.2">
      <c r="A633" s="4">
        <v>738</v>
      </c>
      <c r="B633" s="10" t="s">
        <v>1675</v>
      </c>
      <c r="C633" s="5" t="s">
        <v>1675</v>
      </c>
      <c r="D633" s="7" t="s">
        <v>1676</v>
      </c>
      <c r="E633" s="7" t="s">
        <v>1593</v>
      </c>
      <c r="F633" s="8" t="s">
        <v>3230</v>
      </c>
      <c r="G633" s="12" t="e">
        <f>VLOOKUP(B633,#REF!,5,0)</f>
        <v>#REF!</v>
      </c>
      <c r="H633" s="1" t="e">
        <f>VLOOKUP(B633,#REF!,5,0)</f>
        <v>#REF!</v>
      </c>
      <c r="I633" s="2" t="e">
        <f>VLOOKUP(C633,#REF!,5,0)</f>
        <v>#REF!</v>
      </c>
    </row>
    <row r="634" spans="1:9" ht="16.5" customHeight="1" x14ac:dyDescent="0.2">
      <c r="A634" s="4">
        <v>818</v>
      </c>
      <c r="B634" s="10" t="s">
        <v>1825</v>
      </c>
      <c r="C634" s="5" t="s">
        <v>1825</v>
      </c>
      <c r="D634" s="7" t="s">
        <v>1826</v>
      </c>
      <c r="E634" s="7" t="s">
        <v>1740</v>
      </c>
      <c r="F634" s="8" t="s">
        <v>3524</v>
      </c>
      <c r="G634" s="12" t="e">
        <f>VLOOKUP(B634,#REF!,5,0)</f>
        <v>#REF!</v>
      </c>
      <c r="H634" s="1" t="e">
        <f>VLOOKUP(B634,#REF!,5,0)</f>
        <v>#REF!</v>
      </c>
      <c r="I634" s="2" t="e">
        <f>VLOOKUP(C634,#REF!,5,0)</f>
        <v>#REF!</v>
      </c>
    </row>
    <row r="635" spans="1:9" ht="16.5" customHeight="1" x14ac:dyDescent="0.2">
      <c r="A635" s="4">
        <v>658</v>
      </c>
      <c r="B635" s="10" t="s">
        <v>1529</v>
      </c>
      <c r="C635" s="5" t="s">
        <v>1529</v>
      </c>
      <c r="D635" s="7" t="s">
        <v>1530</v>
      </c>
      <c r="E635" s="7" t="s">
        <v>1440</v>
      </c>
      <c r="F635" s="8" t="s">
        <v>3341</v>
      </c>
      <c r="G635" s="12" t="e">
        <f>VLOOKUP(B635,#REF!,5,0)</f>
        <v>#REF!</v>
      </c>
      <c r="H635" s="1" t="e">
        <f>VLOOKUP(B635,#REF!,5,0)</f>
        <v>#REF!</v>
      </c>
      <c r="I635" s="2" t="e">
        <f>VLOOKUP(C635,#REF!,5,0)</f>
        <v>#REF!</v>
      </c>
    </row>
    <row r="636" spans="1:9" ht="16.5" customHeight="1" x14ac:dyDescent="0.2">
      <c r="A636" s="4">
        <v>737</v>
      </c>
      <c r="B636" s="10" t="s">
        <v>1677</v>
      </c>
      <c r="C636" s="5" t="s">
        <v>1677</v>
      </c>
      <c r="D636" s="7" t="s">
        <v>1678</v>
      </c>
      <c r="E636" s="7" t="s">
        <v>1593</v>
      </c>
      <c r="F636" s="8" t="s">
        <v>3508</v>
      </c>
      <c r="G636" s="12" t="e">
        <f>VLOOKUP(B636,#REF!,5,0)</f>
        <v>#REF!</v>
      </c>
      <c r="H636" s="1" t="e">
        <f>VLOOKUP(B636,#REF!,5,0)</f>
        <v>#REF!</v>
      </c>
      <c r="I636" s="2" t="e">
        <f>VLOOKUP(C636,#REF!,5,0)</f>
        <v>#REF!</v>
      </c>
    </row>
    <row r="637" spans="1:9" ht="16.5" customHeight="1" x14ac:dyDescent="0.2">
      <c r="A637" s="4">
        <v>817</v>
      </c>
      <c r="B637" s="10" t="s">
        <v>1827</v>
      </c>
      <c r="C637" s="5" t="s">
        <v>1827</v>
      </c>
      <c r="D637" s="7" t="s">
        <v>1828</v>
      </c>
      <c r="E637" s="7" t="s">
        <v>1740</v>
      </c>
      <c r="F637" s="8" t="s">
        <v>3439</v>
      </c>
      <c r="G637" s="12" t="e">
        <f>VLOOKUP(B637,#REF!,5,0)</f>
        <v>#REF!</v>
      </c>
      <c r="H637" s="1" t="e">
        <f>VLOOKUP(B637,#REF!,5,0)</f>
        <v>#REF!</v>
      </c>
      <c r="I637" s="2" t="e">
        <f>VLOOKUP(C637,#REF!,5,0)</f>
        <v>#REF!</v>
      </c>
    </row>
    <row r="638" spans="1:9" ht="16.5" customHeight="1" x14ac:dyDescent="0.2">
      <c r="A638" s="4">
        <v>657</v>
      </c>
      <c r="B638" s="10" t="s">
        <v>1531</v>
      </c>
      <c r="C638" s="5" t="s">
        <v>1531</v>
      </c>
      <c r="D638" s="7" t="s">
        <v>1532</v>
      </c>
      <c r="E638" s="7" t="s">
        <v>1440</v>
      </c>
      <c r="F638" s="8" t="s">
        <v>3472</v>
      </c>
      <c r="G638" s="12" t="e">
        <f>VLOOKUP(B638,#REF!,5,0)</f>
        <v>#REF!</v>
      </c>
      <c r="H638" s="1" t="e">
        <f>VLOOKUP(B638,#REF!,5,0)</f>
        <v>#REF!</v>
      </c>
      <c r="I638" s="2" t="e">
        <f>VLOOKUP(C638,#REF!,5,0)</f>
        <v>#REF!</v>
      </c>
    </row>
    <row r="639" spans="1:9" ht="16.5" customHeight="1" x14ac:dyDescent="0.2">
      <c r="A639" s="4">
        <v>736</v>
      </c>
      <c r="B639" s="10" t="s">
        <v>1679</v>
      </c>
      <c r="C639" s="5" t="s">
        <v>1679</v>
      </c>
      <c r="D639" s="7" t="s">
        <v>1680</v>
      </c>
      <c r="E639" s="7" t="s">
        <v>1593</v>
      </c>
      <c r="F639" s="8" t="s">
        <v>3430</v>
      </c>
      <c r="G639" s="12" t="e">
        <f>VLOOKUP(B639,#REF!,5,0)</f>
        <v>#REF!</v>
      </c>
      <c r="H639" s="1" t="e">
        <f>VLOOKUP(B639,#REF!,5,0)</f>
        <v>#REF!</v>
      </c>
      <c r="I639" s="2" t="e">
        <f>VLOOKUP(C639,#REF!,5,0)</f>
        <v>#REF!</v>
      </c>
    </row>
    <row r="640" spans="1:9" ht="16.5" customHeight="1" x14ac:dyDescent="0.2">
      <c r="A640" s="4">
        <v>816</v>
      </c>
      <c r="B640" s="10" t="s">
        <v>1829</v>
      </c>
      <c r="C640" s="5" t="s">
        <v>1829</v>
      </c>
      <c r="D640" s="7" t="s">
        <v>1830</v>
      </c>
      <c r="E640" s="7" t="s">
        <v>1740</v>
      </c>
      <c r="F640" s="8" t="s">
        <v>3273</v>
      </c>
      <c r="G640" s="12" t="e">
        <f>VLOOKUP(B640,#REF!,5,0)</f>
        <v>#REF!</v>
      </c>
      <c r="H640" s="1" t="e">
        <f>VLOOKUP(B640,#REF!,5,0)</f>
        <v>#REF!</v>
      </c>
      <c r="I640" s="2" t="e">
        <f>VLOOKUP(C640,#REF!,5,0)</f>
        <v>#REF!</v>
      </c>
    </row>
    <row r="641" spans="1:9" ht="16.5" customHeight="1" x14ac:dyDescent="0.2">
      <c r="A641" s="4">
        <v>656</v>
      </c>
      <c r="B641" s="10" t="s">
        <v>1533</v>
      </c>
      <c r="C641" s="5" t="s">
        <v>1533</v>
      </c>
      <c r="D641" s="7" t="s">
        <v>1534</v>
      </c>
      <c r="E641" s="7" t="s">
        <v>1440</v>
      </c>
      <c r="F641" s="8" t="s">
        <v>3402</v>
      </c>
      <c r="G641" s="12" t="e">
        <f>VLOOKUP(B641,#REF!,5,0)</f>
        <v>#REF!</v>
      </c>
      <c r="H641" s="1" t="e">
        <f>VLOOKUP(B641,#REF!,5,0)</f>
        <v>#REF!</v>
      </c>
      <c r="I641" s="2" t="e">
        <f>VLOOKUP(C641,#REF!,5,0)</f>
        <v>#REF!</v>
      </c>
    </row>
    <row r="642" spans="1:9" ht="16.5" customHeight="1" x14ac:dyDescent="0.2">
      <c r="A642" s="4">
        <v>735</v>
      </c>
      <c r="B642" s="10" t="s">
        <v>1681</v>
      </c>
      <c r="C642" s="5" t="s">
        <v>1681</v>
      </c>
      <c r="D642" s="7" t="s">
        <v>1682</v>
      </c>
      <c r="E642" s="7" t="s">
        <v>1593</v>
      </c>
      <c r="F642" s="8" t="s">
        <v>3507</v>
      </c>
      <c r="G642" s="12" t="e">
        <f>VLOOKUP(B642,#REF!,5,0)</f>
        <v>#REF!</v>
      </c>
      <c r="H642" s="1" t="e">
        <f>VLOOKUP(B642,#REF!,5,0)</f>
        <v>#REF!</v>
      </c>
      <c r="I642" s="2" t="e">
        <f>VLOOKUP(C642,#REF!,5,0)</f>
        <v>#REF!</v>
      </c>
    </row>
    <row r="643" spans="1:9" ht="16.5" customHeight="1" x14ac:dyDescent="0.2">
      <c r="A643" s="4">
        <v>815</v>
      </c>
      <c r="B643" s="10" t="s">
        <v>1831</v>
      </c>
      <c r="C643" s="5" t="s">
        <v>1831</v>
      </c>
      <c r="D643" s="7" t="s">
        <v>1832</v>
      </c>
      <c r="E643" s="7" t="s">
        <v>1740</v>
      </c>
      <c r="F643" s="8" t="s">
        <v>3513</v>
      </c>
      <c r="G643" s="12" t="e">
        <f>VLOOKUP(B643,#REF!,5,0)</f>
        <v>#REF!</v>
      </c>
      <c r="H643" s="1" t="e">
        <f>VLOOKUP(B643,#REF!,5,0)</f>
        <v>#REF!</v>
      </c>
      <c r="I643" s="2" t="e">
        <f>VLOOKUP(C643,#REF!,5,0)</f>
        <v>#REF!</v>
      </c>
    </row>
    <row r="644" spans="1:9" ht="16.5" customHeight="1" x14ac:dyDescent="0.2">
      <c r="A644" s="4">
        <v>655</v>
      </c>
      <c r="B644" s="10" t="s">
        <v>1535</v>
      </c>
      <c r="C644" s="5" t="s">
        <v>1535</v>
      </c>
      <c r="D644" s="7" t="s">
        <v>1536</v>
      </c>
      <c r="E644" s="7" t="s">
        <v>1440</v>
      </c>
      <c r="F644" s="8" t="s">
        <v>3479</v>
      </c>
      <c r="G644" s="12" t="e">
        <f>VLOOKUP(B644,#REF!,5,0)</f>
        <v>#REF!</v>
      </c>
      <c r="H644" s="1" t="e">
        <f>VLOOKUP(B644,#REF!,5,0)</f>
        <v>#REF!</v>
      </c>
      <c r="I644" s="2" t="e">
        <f>VLOOKUP(C644,#REF!,5,0)</f>
        <v>#REF!</v>
      </c>
    </row>
    <row r="645" spans="1:9" ht="16.5" customHeight="1" x14ac:dyDescent="0.2">
      <c r="A645" s="4">
        <v>734</v>
      </c>
      <c r="B645" s="10" t="s">
        <v>1683</v>
      </c>
      <c r="C645" s="5" t="s">
        <v>1683</v>
      </c>
      <c r="D645" s="7" t="s">
        <v>1536</v>
      </c>
      <c r="E645" s="7" t="s">
        <v>1593</v>
      </c>
      <c r="F645" s="8" t="s">
        <v>3506</v>
      </c>
      <c r="G645" s="12" t="e">
        <f>VLOOKUP(B645,#REF!,5,0)</f>
        <v>#REF!</v>
      </c>
      <c r="H645" s="1" t="e">
        <f>VLOOKUP(B645,#REF!,5,0)</f>
        <v>#REF!</v>
      </c>
      <c r="I645" s="2" t="e">
        <f>VLOOKUP(C645,#REF!,5,0)</f>
        <v>#REF!</v>
      </c>
    </row>
    <row r="646" spans="1:9" ht="16.5" customHeight="1" x14ac:dyDescent="0.2">
      <c r="A646" s="4">
        <v>814</v>
      </c>
      <c r="B646" s="10" t="s">
        <v>1833</v>
      </c>
      <c r="C646" s="5" t="s">
        <v>1833</v>
      </c>
      <c r="D646" s="7" t="s">
        <v>1834</v>
      </c>
      <c r="E646" s="7" t="s">
        <v>1740</v>
      </c>
      <c r="F646" s="8" t="s">
        <v>3371</v>
      </c>
      <c r="G646" s="12" t="e">
        <f>VLOOKUP(B646,#REF!,5,0)</f>
        <v>#REF!</v>
      </c>
      <c r="H646" s="1" t="e">
        <f>VLOOKUP(B646,#REF!,5,0)</f>
        <v>#REF!</v>
      </c>
      <c r="I646" s="2" t="e">
        <f>VLOOKUP(C646,#REF!,5,0)</f>
        <v>#REF!</v>
      </c>
    </row>
    <row r="647" spans="1:9" ht="16.5" customHeight="1" x14ac:dyDescent="0.2">
      <c r="A647" s="4">
        <v>654</v>
      </c>
      <c r="B647" s="10" t="s">
        <v>1537</v>
      </c>
      <c r="C647" s="5" t="s">
        <v>1537</v>
      </c>
      <c r="D647" s="7" t="s">
        <v>1538</v>
      </c>
      <c r="E647" s="7" t="s">
        <v>1440</v>
      </c>
      <c r="F647" s="8" t="s">
        <v>3412</v>
      </c>
      <c r="G647" s="12" t="e">
        <f>VLOOKUP(B647,#REF!,5,0)</f>
        <v>#REF!</v>
      </c>
      <c r="H647" s="1" t="e">
        <f>VLOOKUP(B647,#REF!,5,0)</f>
        <v>#REF!</v>
      </c>
      <c r="I647" s="2" t="e">
        <f>VLOOKUP(C647,#REF!,5,0)</f>
        <v>#REF!</v>
      </c>
    </row>
    <row r="648" spans="1:9" ht="16.5" customHeight="1" x14ac:dyDescent="0.2">
      <c r="A648" s="4">
        <v>733</v>
      </c>
      <c r="B648" s="10" t="s">
        <v>1684</v>
      </c>
      <c r="C648" s="5" t="s">
        <v>1684</v>
      </c>
      <c r="D648" s="7" t="s">
        <v>659</v>
      </c>
      <c r="E648" s="7" t="s">
        <v>1593</v>
      </c>
      <c r="F648" s="8" t="s">
        <v>3362</v>
      </c>
      <c r="G648" s="12" t="e">
        <f>VLOOKUP(B648,#REF!,5,0)</f>
        <v>#REF!</v>
      </c>
      <c r="H648" s="1" t="e">
        <f>VLOOKUP(B648,#REF!,5,0)</f>
        <v>#REF!</v>
      </c>
      <c r="I648" s="2" t="e">
        <f>VLOOKUP(C648,#REF!,5,0)</f>
        <v>#REF!</v>
      </c>
    </row>
    <row r="649" spans="1:9" ht="16.5" customHeight="1" x14ac:dyDescent="0.2">
      <c r="A649" s="4">
        <v>813</v>
      </c>
      <c r="B649" s="10" t="s">
        <v>1835</v>
      </c>
      <c r="C649" s="5" t="s">
        <v>1835</v>
      </c>
      <c r="D649" s="7" t="s">
        <v>1836</v>
      </c>
      <c r="E649" s="7" t="s">
        <v>1740</v>
      </c>
      <c r="F649" s="8" t="s">
        <v>3310</v>
      </c>
      <c r="G649" s="12" t="e">
        <f>VLOOKUP(B649,#REF!,5,0)</f>
        <v>#REF!</v>
      </c>
      <c r="H649" s="1" t="e">
        <f>VLOOKUP(B649,#REF!,5,0)</f>
        <v>#REF!</v>
      </c>
      <c r="I649" s="2" t="e">
        <f>VLOOKUP(C649,#REF!,5,0)</f>
        <v>#REF!</v>
      </c>
    </row>
    <row r="650" spans="1:9" ht="16.5" customHeight="1" x14ac:dyDescent="0.2">
      <c r="A650" s="4">
        <v>653</v>
      </c>
      <c r="B650" s="10" t="s">
        <v>1539</v>
      </c>
      <c r="C650" s="5" t="s">
        <v>1539</v>
      </c>
      <c r="D650" s="7" t="s">
        <v>1540</v>
      </c>
      <c r="E650" s="7" t="s">
        <v>1440</v>
      </c>
      <c r="F650" s="8" t="s">
        <v>3247</v>
      </c>
      <c r="G650" s="12" t="e">
        <f>VLOOKUP(B650,#REF!,5,0)</f>
        <v>#REF!</v>
      </c>
      <c r="H650" s="1" t="e">
        <f>VLOOKUP(B650,#REF!,5,0)</f>
        <v>#REF!</v>
      </c>
      <c r="I650" s="2" t="e">
        <f>VLOOKUP(C650,#REF!,5,0)</f>
        <v>#REF!</v>
      </c>
    </row>
    <row r="651" spans="1:9" ht="16.5" customHeight="1" x14ac:dyDescent="0.2">
      <c r="A651" s="4">
        <v>732</v>
      </c>
      <c r="B651" s="10" t="s">
        <v>1685</v>
      </c>
      <c r="C651" s="5" t="s">
        <v>1685</v>
      </c>
      <c r="D651" s="7" t="s">
        <v>1686</v>
      </c>
      <c r="E651" s="7" t="s">
        <v>1593</v>
      </c>
      <c r="F651" s="8" t="s">
        <v>3285</v>
      </c>
      <c r="G651" s="12" t="e">
        <f>VLOOKUP(B651,#REF!,5,0)</f>
        <v>#REF!</v>
      </c>
      <c r="H651" s="1" t="e">
        <f>VLOOKUP(B651,#REF!,5,0)</f>
        <v>#REF!</v>
      </c>
      <c r="I651" s="2" t="e">
        <f>VLOOKUP(C651,#REF!,5,0)</f>
        <v>#REF!</v>
      </c>
    </row>
    <row r="652" spans="1:9" ht="16.5" customHeight="1" x14ac:dyDescent="0.2">
      <c r="A652" s="4">
        <v>812</v>
      </c>
      <c r="B652" s="10" t="s">
        <v>1837</v>
      </c>
      <c r="C652" s="5" t="s">
        <v>1837</v>
      </c>
      <c r="D652" s="7" t="s">
        <v>1838</v>
      </c>
      <c r="E652" s="7" t="s">
        <v>1740</v>
      </c>
      <c r="F652" s="8" t="s">
        <v>3256</v>
      </c>
      <c r="G652" s="12" t="e">
        <f>VLOOKUP(B652,#REF!,5,0)</f>
        <v>#REF!</v>
      </c>
      <c r="H652" s="1" t="e">
        <f>VLOOKUP(B652,#REF!,5,0)</f>
        <v>#REF!</v>
      </c>
      <c r="I652" s="2" t="e">
        <f>VLOOKUP(C652,#REF!,5,0)</f>
        <v>#REF!</v>
      </c>
    </row>
    <row r="653" spans="1:9" ht="16.5" customHeight="1" x14ac:dyDescent="0.2">
      <c r="A653" s="4">
        <v>652</v>
      </c>
      <c r="B653" s="10" t="s">
        <v>1541</v>
      </c>
      <c r="C653" s="5" t="s">
        <v>1541</v>
      </c>
      <c r="D653" s="7" t="s">
        <v>1542</v>
      </c>
      <c r="E653" s="7" t="s">
        <v>1440</v>
      </c>
      <c r="F653" s="8" t="s">
        <v>3216</v>
      </c>
      <c r="G653" s="12" t="e">
        <f>VLOOKUP(B653,#REF!,5,0)</f>
        <v>#REF!</v>
      </c>
      <c r="H653" s="1" t="e">
        <f>VLOOKUP(B653,#REF!,5,0)</f>
        <v>#REF!</v>
      </c>
      <c r="I653" s="2" t="e">
        <f>VLOOKUP(C653,#REF!,5,0)</f>
        <v>#REF!</v>
      </c>
    </row>
    <row r="654" spans="1:9" ht="16.5" customHeight="1" x14ac:dyDescent="0.2">
      <c r="A654" s="4">
        <v>731</v>
      </c>
      <c r="B654" s="10" t="s">
        <v>1687</v>
      </c>
      <c r="C654" s="5" t="s">
        <v>1687</v>
      </c>
      <c r="D654" s="7" t="s">
        <v>663</v>
      </c>
      <c r="E654" s="7" t="s">
        <v>1593</v>
      </c>
      <c r="F654" s="8" t="s">
        <v>3317</v>
      </c>
      <c r="G654" s="12" t="e">
        <f>VLOOKUP(B654,#REF!,5,0)</f>
        <v>#REF!</v>
      </c>
      <c r="H654" s="1" t="e">
        <f>VLOOKUP(B654,#REF!,5,0)</f>
        <v>#REF!</v>
      </c>
      <c r="I654" s="2" t="e">
        <f>VLOOKUP(C654,#REF!,5,0)</f>
        <v>#REF!</v>
      </c>
    </row>
    <row r="655" spans="1:9" ht="16.5" customHeight="1" x14ac:dyDescent="0.2">
      <c r="A655" s="4">
        <v>811</v>
      </c>
      <c r="B655" s="10" t="s">
        <v>1839</v>
      </c>
      <c r="C655" s="5" t="s">
        <v>1839</v>
      </c>
      <c r="D655" s="7" t="s">
        <v>1840</v>
      </c>
      <c r="E655" s="7" t="s">
        <v>1740</v>
      </c>
      <c r="F655" s="8" t="s">
        <v>3226</v>
      </c>
      <c r="G655" s="12" t="e">
        <f>VLOOKUP(B655,#REF!,5,0)</f>
        <v>#REF!</v>
      </c>
      <c r="H655" s="1" t="e">
        <f>VLOOKUP(B655,#REF!,5,0)</f>
        <v>#REF!</v>
      </c>
      <c r="I655" s="2" t="e">
        <f>VLOOKUP(C655,#REF!,5,0)</f>
        <v>#REF!</v>
      </c>
    </row>
    <row r="656" spans="1:9" ht="16.5" customHeight="1" x14ac:dyDescent="0.2">
      <c r="A656" s="4">
        <v>651</v>
      </c>
      <c r="B656" s="10" t="s">
        <v>1543</v>
      </c>
      <c r="C656" s="5" t="s">
        <v>1543</v>
      </c>
      <c r="D656" s="7" t="s">
        <v>1544</v>
      </c>
      <c r="E656" s="7" t="s">
        <v>1440</v>
      </c>
      <c r="F656" s="8" t="s">
        <v>3478</v>
      </c>
      <c r="G656" s="12" t="e">
        <f>VLOOKUP(B656,#REF!,5,0)</f>
        <v>#REF!</v>
      </c>
      <c r="H656" s="1" t="e">
        <f>VLOOKUP(B656,#REF!,5,0)</f>
        <v>#REF!</v>
      </c>
      <c r="I656" s="2" t="e">
        <f>VLOOKUP(C656,#REF!,5,0)</f>
        <v>#REF!</v>
      </c>
    </row>
    <row r="657" spans="1:9" ht="16.5" customHeight="1" x14ac:dyDescent="0.2">
      <c r="A657" s="4">
        <v>730</v>
      </c>
      <c r="B657" s="10" t="s">
        <v>1688</v>
      </c>
      <c r="C657" s="5" t="s">
        <v>1688</v>
      </c>
      <c r="D657" s="7" t="s">
        <v>1239</v>
      </c>
      <c r="E657" s="7" t="s">
        <v>1593</v>
      </c>
      <c r="F657" s="8" t="s">
        <v>3505</v>
      </c>
      <c r="G657" s="12" t="e">
        <f>VLOOKUP(B657,#REF!,5,0)</f>
        <v>#REF!</v>
      </c>
      <c r="H657" s="1" t="e">
        <f>VLOOKUP(B657,#REF!,5,0)</f>
        <v>#REF!</v>
      </c>
      <c r="I657" s="2" t="e">
        <f>VLOOKUP(C657,#REF!,5,0)</f>
        <v>#REF!</v>
      </c>
    </row>
    <row r="658" spans="1:9" ht="16.5" customHeight="1" x14ac:dyDescent="0.2">
      <c r="A658" s="4">
        <v>810</v>
      </c>
      <c r="B658" s="10" t="s">
        <v>1841</v>
      </c>
      <c r="C658" s="5" t="s">
        <v>1841</v>
      </c>
      <c r="D658" s="7" t="s">
        <v>1842</v>
      </c>
      <c r="E658" s="7" t="s">
        <v>1740</v>
      </c>
      <c r="F658" s="8" t="s">
        <v>3402</v>
      </c>
      <c r="G658" s="12" t="e">
        <f>VLOOKUP(B658,#REF!,5,0)</f>
        <v>#REF!</v>
      </c>
      <c r="H658" s="1" t="e">
        <f>VLOOKUP(B658,#REF!,5,0)</f>
        <v>#REF!</v>
      </c>
      <c r="I658" s="2" t="e">
        <f>VLOOKUP(C658,#REF!,5,0)</f>
        <v>#REF!</v>
      </c>
    </row>
    <row r="659" spans="1:9" ht="16.5" customHeight="1" x14ac:dyDescent="0.2">
      <c r="A659" s="4">
        <v>650</v>
      </c>
      <c r="B659" s="10" t="s">
        <v>1545</v>
      </c>
      <c r="C659" s="5" t="s">
        <v>1545</v>
      </c>
      <c r="D659" s="7" t="s">
        <v>1546</v>
      </c>
      <c r="E659" s="7" t="s">
        <v>1440</v>
      </c>
      <c r="F659" s="8" t="s">
        <v>3477</v>
      </c>
      <c r="G659" s="12" t="e">
        <f>VLOOKUP(B659,#REF!,5,0)</f>
        <v>#REF!</v>
      </c>
      <c r="H659" s="1" t="e">
        <f>VLOOKUP(B659,#REF!,5,0)</f>
        <v>#REF!</v>
      </c>
      <c r="I659" s="2" t="e">
        <f>VLOOKUP(C659,#REF!,5,0)</f>
        <v>#REF!</v>
      </c>
    </row>
    <row r="660" spans="1:9" ht="16.5" customHeight="1" x14ac:dyDescent="0.2">
      <c r="A660" s="4">
        <v>809</v>
      </c>
      <c r="B660" s="10" t="s">
        <v>1843</v>
      </c>
      <c r="C660" s="5" t="s">
        <v>1843</v>
      </c>
      <c r="D660" s="7" t="s">
        <v>1844</v>
      </c>
      <c r="E660" s="7" t="s">
        <v>1740</v>
      </c>
      <c r="F660" s="8" t="s">
        <v>3523</v>
      </c>
      <c r="G660" s="12" t="e">
        <f>VLOOKUP(B660,#REF!,5,0)</f>
        <v>#REF!</v>
      </c>
      <c r="H660" s="1" t="e">
        <f>VLOOKUP(B660,#REF!,5,0)</f>
        <v>#REF!</v>
      </c>
      <c r="I660" s="2" t="e">
        <f>VLOOKUP(C660,#REF!,5,0)</f>
        <v>#REF!</v>
      </c>
    </row>
    <row r="661" spans="1:9" ht="16.5" customHeight="1" x14ac:dyDescent="0.2">
      <c r="A661" s="4">
        <v>729</v>
      </c>
      <c r="B661" s="10" t="s">
        <v>1689</v>
      </c>
      <c r="C661" s="5" t="s">
        <v>1689</v>
      </c>
      <c r="D661" s="7" t="s">
        <v>1690</v>
      </c>
      <c r="E661" s="7" t="s">
        <v>1593</v>
      </c>
      <c r="F661" s="8" t="s">
        <v>3446</v>
      </c>
      <c r="G661" s="12" t="e">
        <f>VLOOKUP(B661,#REF!,5,0)</f>
        <v>#REF!</v>
      </c>
      <c r="H661" s="1" t="e">
        <f>VLOOKUP(B661,#REF!,5,0)</f>
        <v>#REF!</v>
      </c>
      <c r="I661" s="2" t="e">
        <f>VLOOKUP(C661,#REF!,5,0)</f>
        <v>#REF!</v>
      </c>
    </row>
    <row r="662" spans="1:9" ht="16.5" customHeight="1" x14ac:dyDescent="0.2">
      <c r="A662" s="4">
        <v>808</v>
      </c>
      <c r="B662" s="10" t="s">
        <v>1845</v>
      </c>
      <c r="C662" s="5" t="s">
        <v>1845</v>
      </c>
      <c r="D662" s="7" t="s">
        <v>1846</v>
      </c>
      <c r="E662" s="7" t="s">
        <v>1740</v>
      </c>
      <c r="F662" s="8" t="s">
        <v>3418</v>
      </c>
      <c r="G662" s="12" t="e">
        <f>VLOOKUP(B662,#REF!,5,0)</f>
        <v>#REF!</v>
      </c>
      <c r="H662" s="1" t="e">
        <f>VLOOKUP(B662,#REF!,5,0)</f>
        <v>#REF!</v>
      </c>
      <c r="I662" s="2" t="e">
        <f>VLOOKUP(C662,#REF!,5,0)</f>
        <v>#REF!</v>
      </c>
    </row>
    <row r="663" spans="1:9" ht="16.5" customHeight="1" x14ac:dyDescent="0.2">
      <c r="A663" s="4">
        <v>728</v>
      </c>
      <c r="B663" s="10" t="s">
        <v>1691</v>
      </c>
      <c r="C663" s="5" t="s">
        <v>1691</v>
      </c>
      <c r="D663" s="7" t="s">
        <v>1692</v>
      </c>
      <c r="E663" s="7" t="s">
        <v>1593</v>
      </c>
      <c r="F663" s="8" t="s">
        <v>3368</v>
      </c>
      <c r="G663" s="12" t="e">
        <f>VLOOKUP(B663,#REF!,5,0)</f>
        <v>#REF!</v>
      </c>
      <c r="H663" s="1" t="e">
        <f>VLOOKUP(B663,#REF!,5,0)</f>
        <v>#REF!</v>
      </c>
      <c r="I663" s="2" t="e">
        <f>VLOOKUP(C663,#REF!,5,0)</f>
        <v>#REF!</v>
      </c>
    </row>
    <row r="664" spans="1:9" ht="16.5" customHeight="1" x14ac:dyDescent="0.2">
      <c r="A664" s="4">
        <v>727</v>
      </c>
      <c r="B664" s="10" t="s">
        <v>1693</v>
      </c>
      <c r="C664" s="5" t="s">
        <v>1693</v>
      </c>
      <c r="D664" s="7" t="s">
        <v>1694</v>
      </c>
      <c r="E664" s="7" t="s">
        <v>1593</v>
      </c>
      <c r="F664" s="8" t="s">
        <v>3504</v>
      </c>
      <c r="G664" s="12" t="e">
        <f>VLOOKUP(B664,#REF!,5,0)</f>
        <v>#REF!</v>
      </c>
      <c r="H664" s="1" t="e">
        <f>VLOOKUP(B664,#REF!,5,0)</f>
        <v>#REF!</v>
      </c>
      <c r="I664" s="2" t="e">
        <f>VLOOKUP(C664,#REF!,5,0)</f>
        <v>#REF!</v>
      </c>
    </row>
    <row r="665" spans="1:9" ht="16.5" customHeight="1" x14ac:dyDescent="0.2">
      <c r="A665" s="4">
        <v>807</v>
      </c>
      <c r="B665" s="10" t="s">
        <v>1847</v>
      </c>
      <c r="C665" s="5" t="s">
        <v>1847</v>
      </c>
      <c r="D665" s="7" t="s">
        <v>1848</v>
      </c>
      <c r="E665" s="7" t="s">
        <v>1740</v>
      </c>
      <c r="F665" s="8" t="s">
        <v>3456</v>
      </c>
      <c r="G665" s="12" t="e">
        <f>VLOOKUP(B665,#REF!,5,0)</f>
        <v>#REF!</v>
      </c>
      <c r="H665" s="1" t="e">
        <f>VLOOKUP(B665,#REF!,5,0)</f>
        <v>#REF!</v>
      </c>
      <c r="I665" s="2" t="e">
        <f>VLOOKUP(C665,#REF!,5,0)</f>
        <v>#REF!</v>
      </c>
    </row>
    <row r="666" spans="1:9" ht="16.5" customHeight="1" x14ac:dyDescent="0.2">
      <c r="A666" s="4">
        <v>649</v>
      </c>
      <c r="B666" s="10" t="s">
        <v>1547</v>
      </c>
      <c r="C666" s="5" t="s">
        <v>1547</v>
      </c>
      <c r="D666" s="7" t="s">
        <v>1548</v>
      </c>
      <c r="E666" s="7" t="s">
        <v>1440</v>
      </c>
      <c r="F666" s="8" t="s">
        <v>3328</v>
      </c>
      <c r="G666" s="12" t="e">
        <f>VLOOKUP(B666,#REF!,5,0)</f>
        <v>#REF!</v>
      </c>
      <c r="H666" s="1" t="e">
        <f>VLOOKUP(B666,#REF!,5,0)</f>
        <v>#REF!</v>
      </c>
      <c r="I666" s="2" t="e">
        <f>VLOOKUP(C666,#REF!,5,0)</f>
        <v>#REF!</v>
      </c>
    </row>
    <row r="667" spans="1:9" ht="16.5" customHeight="1" x14ac:dyDescent="0.2">
      <c r="A667" s="4">
        <v>726</v>
      </c>
      <c r="B667" s="10" t="s">
        <v>1695</v>
      </c>
      <c r="C667" s="5" t="s">
        <v>1695</v>
      </c>
      <c r="D667" s="7" t="s">
        <v>1696</v>
      </c>
      <c r="E667" s="7" t="s">
        <v>1593</v>
      </c>
      <c r="F667" s="8" t="s">
        <v>3503</v>
      </c>
      <c r="G667" s="12" t="e">
        <f>VLOOKUP(B667,#REF!,5,0)</f>
        <v>#REF!</v>
      </c>
      <c r="H667" s="1" t="e">
        <f>VLOOKUP(B667,#REF!,5,0)</f>
        <v>#REF!</v>
      </c>
      <c r="I667" s="2" t="e">
        <f>VLOOKUP(C667,#REF!,5,0)</f>
        <v>#REF!</v>
      </c>
    </row>
    <row r="668" spans="1:9" ht="16.5" customHeight="1" x14ac:dyDescent="0.2">
      <c r="A668" s="4">
        <v>806</v>
      </c>
      <c r="B668" s="10" t="s">
        <v>1849</v>
      </c>
      <c r="C668" s="5" t="s">
        <v>1849</v>
      </c>
      <c r="D668" s="7" t="s">
        <v>1850</v>
      </c>
      <c r="E668" s="7" t="s">
        <v>1740</v>
      </c>
      <c r="F668" s="8" t="s">
        <v>3232</v>
      </c>
      <c r="G668" s="12" t="e">
        <f>VLOOKUP(B668,#REF!,5,0)</f>
        <v>#REF!</v>
      </c>
      <c r="H668" s="1" t="e">
        <f>VLOOKUP(B668,#REF!,5,0)</f>
        <v>#REF!</v>
      </c>
      <c r="I668" s="2" t="e">
        <f>VLOOKUP(C668,#REF!,5,0)</f>
        <v>#REF!</v>
      </c>
    </row>
    <row r="669" spans="1:9" ht="16.5" customHeight="1" x14ac:dyDescent="0.2">
      <c r="A669" s="4">
        <v>648</v>
      </c>
      <c r="B669" s="10" t="s">
        <v>1549</v>
      </c>
      <c r="C669" s="5" t="s">
        <v>1549</v>
      </c>
      <c r="D669" s="7" t="s">
        <v>1550</v>
      </c>
      <c r="E669" s="7" t="s">
        <v>1440</v>
      </c>
      <c r="F669" s="8" t="s">
        <v>3374</v>
      </c>
      <c r="G669" s="12" t="e">
        <f>VLOOKUP(B669,#REF!,5,0)</f>
        <v>#REF!</v>
      </c>
      <c r="H669" s="1" t="e">
        <f>VLOOKUP(B669,#REF!,5,0)</f>
        <v>#REF!</v>
      </c>
      <c r="I669" s="2" t="e">
        <f>VLOOKUP(C669,#REF!,5,0)</f>
        <v>#REF!</v>
      </c>
    </row>
    <row r="670" spans="1:9" ht="16.5" customHeight="1" x14ac:dyDescent="0.2">
      <c r="A670" s="4">
        <v>725</v>
      </c>
      <c r="B670" s="10" t="s">
        <v>1697</v>
      </c>
      <c r="C670" s="5" t="s">
        <v>1697</v>
      </c>
      <c r="D670" s="7" t="s">
        <v>1550</v>
      </c>
      <c r="E670" s="7" t="s">
        <v>1593</v>
      </c>
      <c r="F670" s="8" t="s">
        <v>3457</v>
      </c>
      <c r="G670" s="12" t="e">
        <f>VLOOKUP(B670,#REF!,5,0)</f>
        <v>#REF!</v>
      </c>
      <c r="H670" s="1" t="e">
        <f>VLOOKUP(B670,#REF!,5,0)</f>
        <v>#REF!</v>
      </c>
      <c r="I670" s="2" t="e">
        <f>VLOOKUP(C670,#REF!,5,0)</f>
        <v>#REF!</v>
      </c>
    </row>
    <row r="671" spans="1:9" ht="16.5" customHeight="1" x14ac:dyDescent="0.2">
      <c r="A671" s="4">
        <v>805</v>
      </c>
      <c r="B671" s="10" t="s">
        <v>1851</v>
      </c>
      <c r="C671" s="5" t="s">
        <v>1851</v>
      </c>
      <c r="D671" s="7" t="s">
        <v>1852</v>
      </c>
      <c r="E671" s="7" t="s">
        <v>1740</v>
      </c>
      <c r="F671" s="8" t="s">
        <v>3354</v>
      </c>
      <c r="G671" s="12" t="e">
        <f>VLOOKUP(B671,#REF!,5,0)</f>
        <v>#REF!</v>
      </c>
      <c r="H671" s="1" t="e">
        <f>VLOOKUP(B671,#REF!,5,0)</f>
        <v>#REF!</v>
      </c>
      <c r="I671" s="2" t="e">
        <f>VLOOKUP(C671,#REF!,5,0)</f>
        <v>#REF!</v>
      </c>
    </row>
    <row r="672" spans="1:9" ht="16.5" customHeight="1" x14ac:dyDescent="0.2">
      <c r="A672" s="4">
        <v>647</v>
      </c>
      <c r="B672" s="10" t="s">
        <v>1551</v>
      </c>
      <c r="C672" s="5" t="s">
        <v>1551</v>
      </c>
      <c r="D672" s="7" t="s">
        <v>1552</v>
      </c>
      <c r="E672" s="7" t="s">
        <v>1440</v>
      </c>
      <c r="F672" s="8" t="s">
        <v>3476</v>
      </c>
      <c r="G672" s="12" t="e">
        <f>VLOOKUP(B672,#REF!,5,0)</f>
        <v>#REF!</v>
      </c>
      <c r="H672" s="1" t="e">
        <f>VLOOKUP(B672,#REF!,5,0)</f>
        <v>#REF!</v>
      </c>
      <c r="I672" s="2" t="e">
        <f>VLOOKUP(C672,#REF!,5,0)</f>
        <v>#REF!</v>
      </c>
    </row>
    <row r="673" spans="1:9" ht="16.5" customHeight="1" x14ac:dyDescent="0.2">
      <c r="A673" s="4">
        <v>724</v>
      </c>
      <c r="B673" s="10" t="s">
        <v>1698</v>
      </c>
      <c r="C673" s="5" t="s">
        <v>1698</v>
      </c>
      <c r="D673" s="7" t="s">
        <v>1699</v>
      </c>
      <c r="E673" s="7" t="s">
        <v>1593</v>
      </c>
      <c r="F673" s="8" t="s">
        <v>3217</v>
      </c>
      <c r="G673" s="12" t="e">
        <f>VLOOKUP(B673,#REF!,5,0)</f>
        <v>#REF!</v>
      </c>
      <c r="H673" s="1" t="e">
        <f>VLOOKUP(B673,#REF!,5,0)</f>
        <v>#REF!</v>
      </c>
      <c r="I673" s="2" t="e">
        <f>VLOOKUP(C673,#REF!,5,0)</f>
        <v>#REF!</v>
      </c>
    </row>
    <row r="674" spans="1:9" ht="16.5" customHeight="1" x14ac:dyDescent="0.2">
      <c r="A674" s="4">
        <v>804</v>
      </c>
      <c r="B674" s="10" t="s">
        <v>1853</v>
      </c>
      <c r="C674" s="5" t="s">
        <v>1853</v>
      </c>
      <c r="D674" s="7" t="s">
        <v>1854</v>
      </c>
      <c r="E674" s="7" t="s">
        <v>1740</v>
      </c>
      <c r="F674" s="8" t="s">
        <v>3400</v>
      </c>
      <c r="G674" s="12" t="e">
        <f>VLOOKUP(B674,#REF!,5,0)</f>
        <v>#REF!</v>
      </c>
      <c r="H674" s="1" t="e">
        <f>VLOOKUP(B674,#REF!,5,0)</f>
        <v>#REF!</v>
      </c>
      <c r="I674" s="2" t="e">
        <f>VLOOKUP(C674,#REF!,5,0)</f>
        <v>#REF!</v>
      </c>
    </row>
    <row r="675" spans="1:9" ht="16.5" customHeight="1" x14ac:dyDescent="0.2">
      <c r="A675" s="4">
        <v>646</v>
      </c>
      <c r="B675" s="10" t="s">
        <v>1553</v>
      </c>
      <c r="C675" s="5" t="s">
        <v>1553</v>
      </c>
      <c r="D675" s="7" t="s">
        <v>1554</v>
      </c>
      <c r="E675" s="7" t="s">
        <v>1440</v>
      </c>
      <c r="F675" s="8" t="s">
        <v>3475</v>
      </c>
      <c r="G675" s="12" t="e">
        <f>VLOOKUP(B675,#REF!,5,0)</f>
        <v>#REF!</v>
      </c>
      <c r="H675" s="1" t="e">
        <f>VLOOKUP(B675,#REF!,5,0)</f>
        <v>#REF!</v>
      </c>
      <c r="I675" s="2" t="e">
        <f>VLOOKUP(C675,#REF!,5,0)</f>
        <v>#REF!</v>
      </c>
    </row>
    <row r="676" spans="1:9" ht="16.5" customHeight="1" x14ac:dyDescent="0.2">
      <c r="A676" s="4">
        <v>723</v>
      </c>
      <c r="B676" s="10" t="s">
        <v>1700</v>
      </c>
      <c r="C676" s="5" t="s">
        <v>1700</v>
      </c>
      <c r="D676" s="7" t="s">
        <v>1701</v>
      </c>
      <c r="E676" s="7" t="s">
        <v>1593</v>
      </c>
      <c r="F676" s="8" t="s">
        <v>3411</v>
      </c>
      <c r="G676" s="12" t="e">
        <f>VLOOKUP(B676,#REF!,5,0)</f>
        <v>#REF!</v>
      </c>
      <c r="H676" s="1" t="e">
        <f>VLOOKUP(B676,#REF!,5,0)</f>
        <v>#REF!</v>
      </c>
      <c r="I676" s="2" t="e">
        <f>VLOOKUP(C676,#REF!,5,0)</f>
        <v>#REF!</v>
      </c>
    </row>
    <row r="677" spans="1:9" ht="16.5" customHeight="1" x14ac:dyDescent="0.2">
      <c r="A677" s="4">
        <v>803</v>
      </c>
      <c r="B677" s="10" t="s">
        <v>1855</v>
      </c>
      <c r="C677" s="5" t="s">
        <v>1855</v>
      </c>
      <c r="D677" s="7" t="s">
        <v>1856</v>
      </c>
      <c r="E677" s="7" t="s">
        <v>1740</v>
      </c>
      <c r="F677" s="8" t="s">
        <v>3261</v>
      </c>
      <c r="G677" s="12" t="e">
        <f>VLOOKUP(B677,#REF!,5,0)</f>
        <v>#REF!</v>
      </c>
      <c r="H677" s="1" t="e">
        <f>VLOOKUP(B677,#REF!,5,0)</f>
        <v>#REF!</v>
      </c>
      <c r="I677" s="2" t="e">
        <f>VLOOKUP(C677,#REF!,5,0)</f>
        <v>#REF!</v>
      </c>
    </row>
    <row r="678" spans="1:9" ht="16.5" customHeight="1" x14ac:dyDescent="0.2">
      <c r="A678" s="4">
        <v>645</v>
      </c>
      <c r="B678" s="10" t="s">
        <v>1555</v>
      </c>
      <c r="C678" s="5" t="s">
        <v>1555</v>
      </c>
      <c r="D678" s="7" t="s">
        <v>1556</v>
      </c>
      <c r="E678" s="7" t="s">
        <v>1440</v>
      </c>
      <c r="F678" s="8" t="s">
        <v>3474</v>
      </c>
      <c r="G678" s="12" t="e">
        <f>VLOOKUP(B678,#REF!,5,0)</f>
        <v>#REF!</v>
      </c>
      <c r="H678" s="1" t="e">
        <f>VLOOKUP(B678,#REF!,5,0)</f>
        <v>#REF!</v>
      </c>
      <c r="I678" s="2" t="e">
        <f>VLOOKUP(C678,#REF!,5,0)</f>
        <v>#REF!</v>
      </c>
    </row>
    <row r="679" spans="1:9" ht="16.5" customHeight="1" x14ac:dyDescent="0.2">
      <c r="A679" s="4">
        <v>802</v>
      </c>
      <c r="B679" s="10" t="s">
        <v>1863</v>
      </c>
      <c r="C679" s="5" t="s">
        <v>1863</v>
      </c>
      <c r="D679" s="7" t="s">
        <v>1864</v>
      </c>
      <c r="E679" s="7" t="s">
        <v>1740</v>
      </c>
      <c r="F679" s="8" t="s">
        <v>3522</v>
      </c>
      <c r="G679" s="12" t="e">
        <f>VLOOKUP(B679,#REF!,5,0)</f>
        <v>#REF!</v>
      </c>
      <c r="H679" s="1" t="e">
        <f>VLOOKUP(B679,#REF!,5,0)</f>
        <v>#REF!</v>
      </c>
      <c r="I679" s="2" t="e">
        <f>VLOOKUP(C679,#REF!,5,0)</f>
        <v>#REF!</v>
      </c>
    </row>
    <row r="680" spans="1:9" ht="16.5" customHeight="1" x14ac:dyDescent="0.2">
      <c r="A680" s="4">
        <v>644</v>
      </c>
      <c r="B680" s="10" t="s">
        <v>1564</v>
      </c>
      <c r="C680" s="5" t="s">
        <v>1564</v>
      </c>
      <c r="D680" s="7" t="s">
        <v>1565</v>
      </c>
      <c r="E680" s="7" t="s">
        <v>1440</v>
      </c>
      <c r="F680" s="8" t="s">
        <v>3244</v>
      </c>
      <c r="G680" s="12" t="e">
        <f>VLOOKUP(B680,#REF!,5,0)</f>
        <v>#REF!</v>
      </c>
      <c r="H680" s="1" t="e">
        <f>VLOOKUP(B680,#REF!,5,0)</f>
        <v>#REF!</v>
      </c>
      <c r="I680" s="2" t="e">
        <f>VLOOKUP(C680,#REF!,5,0)</f>
        <v>#REF!</v>
      </c>
    </row>
    <row r="681" spans="1:9" ht="16.5" customHeight="1" x14ac:dyDescent="0.2">
      <c r="A681" s="4">
        <v>722</v>
      </c>
      <c r="B681" s="10" t="s">
        <v>1702</v>
      </c>
      <c r="C681" s="5" t="s">
        <v>1702</v>
      </c>
      <c r="D681" s="7" t="s">
        <v>1703</v>
      </c>
      <c r="E681" s="7" t="s">
        <v>1593</v>
      </c>
      <c r="F681" s="8" t="s">
        <v>3352</v>
      </c>
      <c r="G681" s="12" t="e">
        <f>VLOOKUP(B681,#REF!,5,0)</f>
        <v>#REF!</v>
      </c>
      <c r="H681" s="1" t="e">
        <f>VLOOKUP(B681,#REF!,5,0)</f>
        <v>#REF!</v>
      </c>
      <c r="I681" s="2" t="e">
        <f>VLOOKUP(C681,#REF!,5,0)</f>
        <v>#REF!</v>
      </c>
    </row>
    <row r="682" spans="1:9" ht="16.5" customHeight="1" x14ac:dyDescent="0.2">
      <c r="A682" s="4">
        <v>801</v>
      </c>
      <c r="B682" s="10" t="s">
        <v>1857</v>
      </c>
      <c r="C682" s="5" t="s">
        <v>1857</v>
      </c>
      <c r="D682" s="7" t="s">
        <v>1858</v>
      </c>
      <c r="E682" s="7" t="s">
        <v>1740</v>
      </c>
      <c r="F682" s="8" t="s">
        <v>3367</v>
      </c>
      <c r="G682" s="12" t="e">
        <f>VLOOKUP(B682,#REF!,5,0)</f>
        <v>#REF!</v>
      </c>
      <c r="H682" s="1" t="e">
        <f>VLOOKUP(B682,#REF!,5,0)</f>
        <v>#REF!</v>
      </c>
      <c r="I682" s="2" t="e">
        <f>VLOOKUP(C682,#REF!,5,0)</f>
        <v>#REF!</v>
      </c>
    </row>
    <row r="683" spans="1:9" ht="16.5" customHeight="1" x14ac:dyDescent="0.2">
      <c r="A683" s="4">
        <v>643</v>
      </c>
      <c r="B683" s="10" t="s">
        <v>1557</v>
      </c>
      <c r="C683" s="5" t="s">
        <v>1557</v>
      </c>
      <c r="D683" s="7" t="s">
        <v>1558</v>
      </c>
      <c r="E683" s="7" t="s">
        <v>1440</v>
      </c>
      <c r="F683" s="8" t="s">
        <v>3377</v>
      </c>
      <c r="G683" s="12" t="e">
        <f>VLOOKUP(B683,#REF!,5,0)</f>
        <v>#REF!</v>
      </c>
      <c r="H683" s="1" t="e">
        <f>VLOOKUP(B683,#REF!,5,0)</f>
        <v>#REF!</v>
      </c>
      <c r="I683" s="2" t="e">
        <f>VLOOKUP(C683,#REF!,5,0)</f>
        <v>#REF!</v>
      </c>
    </row>
    <row r="684" spans="1:9" ht="16.5" customHeight="1" x14ac:dyDescent="0.2">
      <c r="A684" s="4">
        <v>721</v>
      </c>
      <c r="B684" s="10" t="s">
        <v>1704</v>
      </c>
      <c r="C684" s="5" t="s">
        <v>1704</v>
      </c>
      <c r="D684" s="7" t="s">
        <v>1705</v>
      </c>
      <c r="E684" s="7" t="s">
        <v>1593</v>
      </c>
      <c r="F684" s="8" t="s">
        <v>3462</v>
      </c>
      <c r="G684" s="12" t="e">
        <f>VLOOKUP(B684,#REF!,5,0)</f>
        <v>#REF!</v>
      </c>
      <c r="H684" s="1" t="e">
        <f>VLOOKUP(B684,#REF!,5,0)</f>
        <v>#REF!</v>
      </c>
      <c r="I684" s="2" t="e">
        <f>VLOOKUP(C684,#REF!,5,0)</f>
        <v>#REF!</v>
      </c>
    </row>
    <row r="685" spans="1:9" ht="16.5" customHeight="1" x14ac:dyDescent="0.2">
      <c r="A685" s="4">
        <v>800</v>
      </c>
      <c r="B685" s="10" t="s">
        <v>1859</v>
      </c>
      <c r="C685" s="5" t="s">
        <v>1859</v>
      </c>
      <c r="D685" s="7" t="s">
        <v>1560</v>
      </c>
      <c r="E685" s="7" t="s">
        <v>1740</v>
      </c>
      <c r="F685" s="8" t="s">
        <v>3521</v>
      </c>
      <c r="G685" s="12" t="e">
        <f>VLOOKUP(B685,#REF!,5,0)</f>
        <v>#REF!</v>
      </c>
      <c r="H685" s="1" t="e">
        <f>VLOOKUP(B685,#REF!,5,0)</f>
        <v>#REF!</v>
      </c>
      <c r="I685" s="2" t="e">
        <f>VLOOKUP(C685,#REF!,5,0)</f>
        <v>#REF!</v>
      </c>
    </row>
    <row r="686" spans="1:9" ht="16.5" customHeight="1" x14ac:dyDescent="0.2">
      <c r="A686" s="4">
        <v>642</v>
      </c>
      <c r="B686" s="10" t="s">
        <v>1559</v>
      </c>
      <c r="C686" s="5" t="s">
        <v>1559</v>
      </c>
      <c r="D686" s="7" t="s">
        <v>1560</v>
      </c>
      <c r="E686" s="7" t="s">
        <v>1440</v>
      </c>
      <c r="F686" s="8" t="s">
        <v>3469</v>
      </c>
      <c r="G686" s="12" t="e">
        <f>VLOOKUP(B686,#REF!,5,0)</f>
        <v>#REF!</v>
      </c>
      <c r="H686" s="1" t="e">
        <f>VLOOKUP(B686,#REF!,5,0)</f>
        <v>#REF!</v>
      </c>
      <c r="I686" s="2" t="e">
        <f>VLOOKUP(C686,#REF!,5,0)</f>
        <v>#REF!</v>
      </c>
    </row>
    <row r="687" spans="1:9" ht="16.5" customHeight="1" x14ac:dyDescent="0.2">
      <c r="A687" s="4">
        <v>720</v>
      </c>
      <c r="B687" s="10" t="s">
        <v>1706</v>
      </c>
      <c r="C687" s="5" t="s">
        <v>1706</v>
      </c>
      <c r="D687" s="7" t="s">
        <v>1707</v>
      </c>
      <c r="E687" s="7" t="s">
        <v>1593</v>
      </c>
      <c r="F687" s="8" t="s">
        <v>3269</v>
      </c>
      <c r="G687" s="12" t="e">
        <f>VLOOKUP(B687,#REF!,5,0)</f>
        <v>#REF!</v>
      </c>
      <c r="H687" s="1" t="e">
        <f>VLOOKUP(B687,#REF!,5,0)</f>
        <v>#REF!</v>
      </c>
      <c r="I687" s="2" t="e">
        <f>VLOOKUP(C687,#REF!,5,0)</f>
        <v>#REF!</v>
      </c>
    </row>
    <row r="688" spans="1:9" ht="16.5" customHeight="1" x14ac:dyDescent="0.2">
      <c r="A688" s="4">
        <v>799</v>
      </c>
      <c r="B688" s="10" t="s">
        <v>1860</v>
      </c>
      <c r="C688" s="5" t="s">
        <v>1860</v>
      </c>
      <c r="D688" s="7" t="s">
        <v>754</v>
      </c>
      <c r="E688" s="7" t="s">
        <v>1740</v>
      </c>
      <c r="F688" s="8" t="s">
        <v>3340</v>
      </c>
      <c r="G688" s="12" t="e">
        <f>VLOOKUP(B688,#REF!,5,0)</f>
        <v>#REF!</v>
      </c>
      <c r="H688" s="1" t="e">
        <f>VLOOKUP(B688,#REF!,5,0)</f>
        <v>#REF!</v>
      </c>
      <c r="I688" s="2" t="e">
        <f>VLOOKUP(C688,#REF!,5,0)</f>
        <v>#REF!</v>
      </c>
    </row>
    <row r="689" spans="1:9" ht="16.5" customHeight="1" x14ac:dyDescent="0.2">
      <c r="A689" s="4">
        <v>641</v>
      </c>
      <c r="B689" s="10" t="s">
        <v>1561</v>
      </c>
      <c r="C689" s="5" t="s">
        <v>1561</v>
      </c>
      <c r="D689" s="7" t="s">
        <v>837</v>
      </c>
      <c r="E689" s="7" t="s">
        <v>1440</v>
      </c>
      <c r="F689" s="8" t="s">
        <v>3349</v>
      </c>
      <c r="G689" s="12" t="e">
        <f>VLOOKUP(B689,#REF!,5,0)</f>
        <v>#REF!</v>
      </c>
      <c r="H689" s="1" t="e">
        <f>VLOOKUP(B689,#REF!,5,0)</f>
        <v>#REF!</v>
      </c>
      <c r="I689" s="2" t="e">
        <f>VLOOKUP(C689,#REF!,5,0)</f>
        <v>#REF!</v>
      </c>
    </row>
    <row r="690" spans="1:9" ht="16.5" customHeight="1" x14ac:dyDescent="0.2">
      <c r="A690" s="4">
        <v>719</v>
      </c>
      <c r="B690" s="10" t="s">
        <v>1708</v>
      </c>
      <c r="C690" s="5" t="s">
        <v>1708</v>
      </c>
      <c r="D690" s="7" t="s">
        <v>1709</v>
      </c>
      <c r="E690" s="7" t="s">
        <v>1593</v>
      </c>
      <c r="F690" s="8" t="s">
        <v>3502</v>
      </c>
      <c r="G690" s="12" t="e">
        <f>VLOOKUP(B690,#REF!,5,0)</f>
        <v>#REF!</v>
      </c>
      <c r="H690" s="1" t="e">
        <f>VLOOKUP(B690,#REF!,5,0)</f>
        <v>#REF!</v>
      </c>
      <c r="I690" s="2" t="e">
        <f>VLOOKUP(C690,#REF!,5,0)</f>
        <v>#REF!</v>
      </c>
    </row>
    <row r="691" spans="1:9" ht="16.5" customHeight="1" x14ac:dyDescent="0.2">
      <c r="A691" s="4">
        <v>798</v>
      </c>
      <c r="B691" s="10" t="s">
        <v>1861</v>
      </c>
      <c r="C691" s="5" t="s">
        <v>1861</v>
      </c>
      <c r="D691" s="7" t="s">
        <v>1862</v>
      </c>
      <c r="E691" s="7" t="s">
        <v>1740</v>
      </c>
      <c r="F691" s="8" t="s">
        <v>3273</v>
      </c>
      <c r="G691" s="12" t="e">
        <f>VLOOKUP(B691,#REF!,5,0)</f>
        <v>#REF!</v>
      </c>
      <c r="H691" s="1" t="e">
        <f>VLOOKUP(B691,#REF!,5,0)</f>
        <v>#REF!</v>
      </c>
      <c r="I691" s="2" t="e">
        <f>VLOOKUP(C691,#REF!,5,0)</f>
        <v>#REF!</v>
      </c>
    </row>
    <row r="692" spans="1:9" ht="16.5" customHeight="1" x14ac:dyDescent="0.2">
      <c r="A692" s="4">
        <v>640</v>
      </c>
      <c r="B692" s="10" t="s">
        <v>1562</v>
      </c>
      <c r="C692" s="5" t="s">
        <v>1562</v>
      </c>
      <c r="D692" s="7" t="s">
        <v>1563</v>
      </c>
      <c r="E692" s="7" t="s">
        <v>1440</v>
      </c>
      <c r="F692" s="8" t="s">
        <v>3384</v>
      </c>
      <c r="G692" s="12" t="e">
        <f>VLOOKUP(B692,#REF!,5,0)</f>
        <v>#REF!</v>
      </c>
      <c r="H692" s="1" t="e">
        <f>VLOOKUP(B692,#REF!,5,0)</f>
        <v>#REF!</v>
      </c>
      <c r="I692" s="2" t="e">
        <f>VLOOKUP(C692,#REF!,5,0)</f>
        <v>#REF!</v>
      </c>
    </row>
    <row r="693" spans="1:9" ht="16.5" customHeight="1" x14ac:dyDescent="0.2">
      <c r="A693" s="4">
        <v>718</v>
      </c>
      <c r="B693" s="10" t="s">
        <v>1710</v>
      </c>
      <c r="C693" s="5" t="s">
        <v>1710</v>
      </c>
      <c r="D693" s="7" t="s">
        <v>1711</v>
      </c>
      <c r="E693" s="7" t="s">
        <v>1593</v>
      </c>
      <c r="F693" s="8" t="s">
        <v>3340</v>
      </c>
      <c r="G693" s="12" t="e">
        <f>VLOOKUP(B693,#REF!,5,0)</f>
        <v>#REF!</v>
      </c>
      <c r="H693" s="1" t="e">
        <f>VLOOKUP(B693,#REF!,5,0)</f>
        <v>#REF!</v>
      </c>
      <c r="I693" s="2" t="e">
        <f>VLOOKUP(C693,#REF!,5,0)</f>
        <v>#REF!</v>
      </c>
    </row>
    <row r="694" spans="1:9" ht="16.5" customHeight="1" x14ac:dyDescent="0.2">
      <c r="A694" s="4">
        <v>797</v>
      </c>
      <c r="B694" s="10" t="s">
        <v>1865</v>
      </c>
      <c r="C694" s="5" t="s">
        <v>1865</v>
      </c>
      <c r="D694" s="7" t="s">
        <v>1866</v>
      </c>
      <c r="E694" s="7" t="s">
        <v>1740</v>
      </c>
      <c r="F694" s="8" t="s">
        <v>3262</v>
      </c>
      <c r="G694" s="12" t="e">
        <f>VLOOKUP(B694,#REF!,5,0)</f>
        <v>#REF!</v>
      </c>
      <c r="H694" s="1" t="e">
        <f>VLOOKUP(B694,#REF!,5,0)</f>
        <v>#REF!</v>
      </c>
      <c r="I694" s="2" t="e">
        <f>VLOOKUP(C694,#REF!,5,0)</f>
        <v>#REF!</v>
      </c>
    </row>
    <row r="695" spans="1:9" ht="16.5" customHeight="1" x14ac:dyDescent="0.2">
      <c r="A695" s="4">
        <v>639</v>
      </c>
      <c r="B695" s="10" t="s">
        <v>1566</v>
      </c>
      <c r="C695" s="5" t="s">
        <v>1566</v>
      </c>
      <c r="D695" s="7" t="s">
        <v>1567</v>
      </c>
      <c r="E695" s="7" t="s">
        <v>1440</v>
      </c>
      <c r="F695" s="8" t="s">
        <v>3226</v>
      </c>
      <c r="G695" s="12" t="e">
        <f>VLOOKUP(B695,#REF!,5,0)</f>
        <v>#REF!</v>
      </c>
      <c r="H695" s="1" t="e">
        <f>VLOOKUP(B695,#REF!,5,0)</f>
        <v>#REF!</v>
      </c>
      <c r="I695" s="2" t="e">
        <f>VLOOKUP(C695,#REF!,5,0)</f>
        <v>#REF!</v>
      </c>
    </row>
    <row r="696" spans="1:9" ht="16.5" customHeight="1" x14ac:dyDescent="0.2">
      <c r="A696" s="4">
        <v>717</v>
      </c>
      <c r="B696" s="10" t="s">
        <v>1714</v>
      </c>
      <c r="C696" s="5" t="s">
        <v>1714</v>
      </c>
      <c r="D696" s="7" t="s">
        <v>1715</v>
      </c>
      <c r="E696" s="7" t="s">
        <v>1593</v>
      </c>
      <c r="F696" s="8" t="s">
        <v>3319</v>
      </c>
      <c r="G696" s="12" t="e">
        <f>VLOOKUP(B696,#REF!,5,0)</f>
        <v>#REF!</v>
      </c>
      <c r="H696" s="1" t="e">
        <f>VLOOKUP(B696,#REF!,5,0)</f>
        <v>#REF!</v>
      </c>
      <c r="I696" s="2" t="e">
        <f>VLOOKUP(C696,#REF!,5,0)</f>
        <v>#REF!</v>
      </c>
    </row>
    <row r="697" spans="1:9" ht="16.5" customHeight="1" x14ac:dyDescent="0.2">
      <c r="A697" s="4">
        <v>796</v>
      </c>
      <c r="B697" s="10" t="s">
        <v>1871</v>
      </c>
      <c r="C697" s="5" t="s">
        <v>1871</v>
      </c>
      <c r="D697" s="7" t="s">
        <v>758</v>
      </c>
      <c r="E697" s="7" t="s">
        <v>1740</v>
      </c>
      <c r="F697" s="8" t="s">
        <v>3323</v>
      </c>
      <c r="G697" s="12" t="e">
        <f>VLOOKUP(B697,#REF!,5,0)</f>
        <v>#REF!</v>
      </c>
      <c r="H697" s="1" t="e">
        <f>VLOOKUP(B697,#REF!,5,0)</f>
        <v>#REF!</v>
      </c>
      <c r="I697" s="2" t="e">
        <f>VLOOKUP(C697,#REF!,5,0)</f>
        <v>#REF!</v>
      </c>
    </row>
    <row r="698" spans="1:9" ht="16.5" customHeight="1" x14ac:dyDescent="0.2">
      <c r="A698" s="4">
        <v>638</v>
      </c>
      <c r="B698" s="10" t="s">
        <v>1570</v>
      </c>
      <c r="C698" s="5" t="s">
        <v>1570</v>
      </c>
      <c r="D698" s="7" t="s">
        <v>758</v>
      </c>
      <c r="E698" s="7" t="s">
        <v>1440</v>
      </c>
      <c r="F698" s="8" t="s">
        <v>3360</v>
      </c>
      <c r="G698" s="12" t="e">
        <f>VLOOKUP(B698,#REF!,5,0)</f>
        <v>#REF!</v>
      </c>
      <c r="H698" s="1" t="e">
        <f>VLOOKUP(B698,#REF!,5,0)</f>
        <v>#REF!</v>
      </c>
      <c r="I698" s="2" t="e">
        <f>VLOOKUP(C698,#REF!,5,0)</f>
        <v>#REF!</v>
      </c>
    </row>
    <row r="699" spans="1:9" ht="16.5" customHeight="1" x14ac:dyDescent="0.2">
      <c r="A699" s="4">
        <v>716</v>
      </c>
      <c r="B699" s="10" t="s">
        <v>1712</v>
      </c>
      <c r="C699" s="5" t="s">
        <v>1712</v>
      </c>
      <c r="D699" s="7" t="s">
        <v>1713</v>
      </c>
      <c r="E699" s="7" t="s">
        <v>1593</v>
      </c>
      <c r="F699" s="8" t="s">
        <v>3425</v>
      </c>
      <c r="G699" s="12" t="e">
        <f>VLOOKUP(B699,#REF!,5,0)</f>
        <v>#REF!</v>
      </c>
      <c r="H699" s="1" t="e">
        <f>VLOOKUP(B699,#REF!,5,0)</f>
        <v>#REF!</v>
      </c>
      <c r="I699" s="2" t="e">
        <f>VLOOKUP(C699,#REF!,5,0)</f>
        <v>#REF!</v>
      </c>
    </row>
    <row r="700" spans="1:9" ht="16.5" customHeight="1" x14ac:dyDescent="0.2">
      <c r="A700" s="4">
        <v>795</v>
      </c>
      <c r="B700" s="10" t="s">
        <v>1869</v>
      </c>
      <c r="C700" s="5" t="s">
        <v>1869</v>
      </c>
      <c r="D700" s="7" t="s">
        <v>1870</v>
      </c>
      <c r="E700" s="7" t="s">
        <v>1740</v>
      </c>
      <c r="F700" s="8" t="s">
        <v>3464</v>
      </c>
      <c r="G700" s="12" t="e">
        <f>VLOOKUP(B700,#REF!,5,0)</f>
        <v>#REF!</v>
      </c>
      <c r="H700" s="1" t="e">
        <f>VLOOKUP(B700,#REF!,5,0)</f>
        <v>#REF!</v>
      </c>
      <c r="I700" s="2" t="e">
        <f>VLOOKUP(C700,#REF!,5,0)</f>
        <v>#REF!</v>
      </c>
    </row>
    <row r="701" spans="1:9" ht="16.5" customHeight="1" x14ac:dyDescent="0.2">
      <c r="A701" s="4">
        <v>637</v>
      </c>
      <c r="B701" s="10" t="s">
        <v>1568</v>
      </c>
      <c r="C701" s="5" t="s">
        <v>1568</v>
      </c>
      <c r="D701" s="7" t="s">
        <v>1569</v>
      </c>
      <c r="E701" s="7" t="s">
        <v>1440</v>
      </c>
      <c r="F701" s="8" t="s">
        <v>3219</v>
      </c>
      <c r="G701" s="12" t="e">
        <f>VLOOKUP(B701,#REF!,5,0)</f>
        <v>#REF!</v>
      </c>
      <c r="H701" s="1" t="e">
        <f>VLOOKUP(B701,#REF!,5,0)</f>
        <v>#REF!</v>
      </c>
      <c r="I701" s="2" t="e">
        <f>VLOOKUP(C701,#REF!,5,0)</f>
        <v>#REF!</v>
      </c>
    </row>
    <row r="702" spans="1:9" ht="16.5" customHeight="1" x14ac:dyDescent="0.2">
      <c r="A702" s="4">
        <v>715</v>
      </c>
      <c r="B702" s="10" t="s">
        <v>1716</v>
      </c>
      <c r="C702" s="5" t="s">
        <v>1716</v>
      </c>
      <c r="D702" s="7" t="s">
        <v>1717</v>
      </c>
      <c r="E702" s="7" t="s">
        <v>1593</v>
      </c>
      <c r="F702" s="8" t="s">
        <v>3475</v>
      </c>
      <c r="G702" s="12" t="e">
        <f>VLOOKUP(B702,#REF!,5,0)</f>
        <v>#REF!</v>
      </c>
      <c r="H702" s="1" t="e">
        <f>VLOOKUP(B702,#REF!,5,0)</f>
        <v>#REF!</v>
      </c>
      <c r="I702" s="2" t="e">
        <f>VLOOKUP(C702,#REF!,5,0)</f>
        <v>#REF!</v>
      </c>
    </row>
    <row r="703" spans="1:9" ht="16.5" customHeight="1" x14ac:dyDescent="0.2">
      <c r="A703" s="4">
        <v>794</v>
      </c>
      <c r="B703" s="10" t="s">
        <v>1872</v>
      </c>
      <c r="C703" s="5" t="s">
        <v>1872</v>
      </c>
      <c r="D703" s="7" t="s">
        <v>1873</v>
      </c>
      <c r="E703" s="7" t="s">
        <v>1740</v>
      </c>
      <c r="F703" s="8" t="s">
        <v>3520</v>
      </c>
      <c r="G703" s="12" t="e">
        <f>VLOOKUP(B703,#REF!,5,0)</f>
        <v>#REF!</v>
      </c>
      <c r="H703" s="1" t="e">
        <f>VLOOKUP(B703,#REF!,5,0)</f>
        <v>#REF!</v>
      </c>
      <c r="I703" s="2" t="e">
        <f>VLOOKUP(C703,#REF!,5,0)</f>
        <v>#REF!</v>
      </c>
    </row>
    <row r="704" spans="1:9" ht="16.5" customHeight="1" x14ac:dyDescent="0.2">
      <c r="A704" s="4">
        <v>636</v>
      </c>
      <c r="B704" s="10" t="s">
        <v>1571</v>
      </c>
      <c r="C704" s="5" t="s">
        <v>1571</v>
      </c>
      <c r="D704" s="7" t="s">
        <v>1572</v>
      </c>
      <c r="E704" s="7" t="s">
        <v>1440</v>
      </c>
      <c r="F704" s="8" t="s">
        <v>3329</v>
      </c>
      <c r="G704" s="12" t="e">
        <f>VLOOKUP(B704,#REF!,5,0)</f>
        <v>#REF!</v>
      </c>
      <c r="H704" s="1" t="e">
        <f>VLOOKUP(B704,#REF!,5,0)</f>
        <v>#REF!</v>
      </c>
      <c r="I704" s="2" t="e">
        <f>VLOOKUP(C704,#REF!,5,0)</f>
        <v>#REF!</v>
      </c>
    </row>
    <row r="705" spans="1:9" ht="16.5" customHeight="1" x14ac:dyDescent="0.2">
      <c r="A705" s="4">
        <v>714</v>
      </c>
      <c r="B705" s="10" t="s">
        <v>1718</v>
      </c>
      <c r="C705" s="5" t="s">
        <v>1718</v>
      </c>
      <c r="D705" s="7" t="s">
        <v>1719</v>
      </c>
      <c r="E705" s="7" t="s">
        <v>1593</v>
      </c>
      <c r="F705" s="8" t="s">
        <v>3260</v>
      </c>
      <c r="G705" s="12" t="e">
        <f>VLOOKUP(B705,#REF!,5,0)</f>
        <v>#REF!</v>
      </c>
      <c r="H705" s="1" t="e">
        <f>VLOOKUP(B705,#REF!,5,0)</f>
        <v>#REF!</v>
      </c>
      <c r="I705" s="2" t="e">
        <f>VLOOKUP(C705,#REF!,5,0)</f>
        <v>#REF!</v>
      </c>
    </row>
    <row r="706" spans="1:9" ht="16.5" customHeight="1" x14ac:dyDescent="0.2">
      <c r="A706" s="4">
        <v>793</v>
      </c>
      <c r="B706" s="10" t="s">
        <v>1874</v>
      </c>
      <c r="C706" s="5" t="s">
        <v>1874</v>
      </c>
      <c r="D706" s="7" t="s">
        <v>1875</v>
      </c>
      <c r="E706" s="7" t="s">
        <v>1740</v>
      </c>
      <c r="F706" s="8" t="s">
        <v>3336</v>
      </c>
      <c r="G706" s="12" t="e">
        <f>VLOOKUP(B706,#REF!,5,0)</f>
        <v>#REF!</v>
      </c>
      <c r="H706" s="1" t="e">
        <f>VLOOKUP(B706,#REF!,5,0)</f>
        <v>#REF!</v>
      </c>
      <c r="I706" s="2" t="e">
        <f>VLOOKUP(C706,#REF!,5,0)</f>
        <v>#REF!</v>
      </c>
    </row>
    <row r="707" spans="1:9" ht="16.5" customHeight="1" x14ac:dyDescent="0.2">
      <c r="A707" s="4">
        <v>635</v>
      </c>
      <c r="B707" s="10" t="s">
        <v>1573</v>
      </c>
      <c r="C707" s="5" t="s">
        <v>1573</v>
      </c>
      <c r="D707" s="7" t="s">
        <v>1574</v>
      </c>
      <c r="E707" s="7" t="s">
        <v>1440</v>
      </c>
      <c r="F707" s="8" t="s">
        <v>3218</v>
      </c>
      <c r="G707" s="12" t="e">
        <f>VLOOKUP(B707,#REF!,5,0)</f>
        <v>#REF!</v>
      </c>
      <c r="H707" s="1" t="e">
        <f>VLOOKUP(B707,#REF!,5,0)</f>
        <v>#REF!</v>
      </c>
      <c r="I707" s="2" t="e">
        <f>VLOOKUP(C707,#REF!,5,0)</f>
        <v>#REF!</v>
      </c>
    </row>
    <row r="708" spans="1:9" ht="16.5" customHeight="1" x14ac:dyDescent="0.2">
      <c r="A708" s="4">
        <v>713</v>
      </c>
      <c r="B708" s="10" t="s">
        <v>1720</v>
      </c>
      <c r="C708" s="5" t="s">
        <v>1720</v>
      </c>
      <c r="D708" s="7" t="s">
        <v>1721</v>
      </c>
      <c r="E708" s="7" t="s">
        <v>1593</v>
      </c>
      <c r="F708" s="8" t="s">
        <v>3340</v>
      </c>
      <c r="G708" s="12" t="e">
        <f>VLOOKUP(B708,#REF!,5,0)</f>
        <v>#REF!</v>
      </c>
      <c r="H708" s="1" t="e">
        <f>VLOOKUP(B708,#REF!,5,0)</f>
        <v>#REF!</v>
      </c>
      <c r="I708" s="2" t="e">
        <f>VLOOKUP(C708,#REF!,5,0)</f>
        <v>#REF!</v>
      </c>
    </row>
    <row r="709" spans="1:9" ht="16.5" customHeight="1" x14ac:dyDescent="0.2">
      <c r="A709" s="4">
        <v>792</v>
      </c>
      <c r="B709" s="10" t="s">
        <v>1876</v>
      </c>
      <c r="C709" s="5" t="s">
        <v>1876</v>
      </c>
      <c r="D709" s="7" t="s">
        <v>1877</v>
      </c>
      <c r="E709" s="7" t="s">
        <v>1740</v>
      </c>
      <c r="F709" s="8" t="s">
        <v>3343</v>
      </c>
      <c r="G709" s="12" t="e">
        <f>VLOOKUP(B709,#REF!,5,0)</f>
        <v>#REF!</v>
      </c>
      <c r="H709" s="1" t="e">
        <f>VLOOKUP(B709,#REF!,5,0)</f>
        <v>#REF!</v>
      </c>
      <c r="I709" s="2" t="e">
        <f>VLOOKUP(C709,#REF!,5,0)</f>
        <v>#REF!</v>
      </c>
    </row>
    <row r="710" spans="1:9" ht="16.5" customHeight="1" x14ac:dyDescent="0.2">
      <c r="A710" s="4">
        <v>634</v>
      </c>
      <c r="B710" s="10" t="s">
        <v>1575</v>
      </c>
      <c r="C710" s="5" t="s">
        <v>1575</v>
      </c>
      <c r="D710" s="7" t="s">
        <v>1576</v>
      </c>
      <c r="E710" s="7" t="s">
        <v>1440</v>
      </c>
      <c r="F710" s="8" t="s">
        <v>3452</v>
      </c>
      <c r="G710" s="12" t="e">
        <f>VLOOKUP(B710,#REF!,5,0)</f>
        <v>#REF!</v>
      </c>
      <c r="H710" s="1" t="e">
        <f>VLOOKUP(B710,#REF!,5,0)</f>
        <v>#REF!</v>
      </c>
      <c r="I710" s="2" t="e">
        <f>VLOOKUP(C710,#REF!,5,0)</f>
        <v>#REF!</v>
      </c>
    </row>
    <row r="711" spans="1:9" ht="16.5" customHeight="1" x14ac:dyDescent="0.2">
      <c r="A711" s="4">
        <v>712</v>
      </c>
      <c r="B711" s="10" t="s">
        <v>1722</v>
      </c>
      <c r="C711" s="5" t="s">
        <v>1722</v>
      </c>
      <c r="D711" s="7" t="s">
        <v>1723</v>
      </c>
      <c r="E711" s="7" t="s">
        <v>1593</v>
      </c>
      <c r="F711" s="8" t="s">
        <v>3387</v>
      </c>
      <c r="G711" s="12" t="e">
        <f>VLOOKUP(B711,#REF!,5,0)</f>
        <v>#REF!</v>
      </c>
      <c r="H711" s="1" t="e">
        <f>VLOOKUP(B711,#REF!,5,0)</f>
        <v>#REF!</v>
      </c>
      <c r="I711" s="2" t="e">
        <f>VLOOKUP(C711,#REF!,5,0)</f>
        <v>#REF!</v>
      </c>
    </row>
    <row r="712" spans="1:9" ht="16.5" customHeight="1" x14ac:dyDescent="0.2">
      <c r="A712" s="4">
        <v>791</v>
      </c>
      <c r="B712" s="10" t="s">
        <v>1878</v>
      </c>
      <c r="C712" s="5" t="s">
        <v>1878</v>
      </c>
      <c r="D712" s="7" t="s">
        <v>1879</v>
      </c>
      <c r="E712" s="7" t="s">
        <v>1740</v>
      </c>
      <c r="F712" s="8" t="s">
        <v>3450</v>
      </c>
      <c r="G712" s="12" t="e">
        <f>VLOOKUP(B712,#REF!,5,0)</f>
        <v>#REF!</v>
      </c>
      <c r="H712" s="1" t="e">
        <f>VLOOKUP(B712,#REF!,5,0)</f>
        <v>#REF!</v>
      </c>
      <c r="I712" s="2" t="e">
        <f>VLOOKUP(C712,#REF!,5,0)</f>
        <v>#REF!</v>
      </c>
    </row>
    <row r="713" spans="1:9" ht="16.5" customHeight="1" x14ac:dyDescent="0.2">
      <c r="A713" s="4">
        <v>633</v>
      </c>
      <c r="B713" s="10" t="s">
        <v>1577</v>
      </c>
      <c r="C713" s="5" t="s">
        <v>1577</v>
      </c>
      <c r="D713" s="7" t="s">
        <v>1578</v>
      </c>
      <c r="E713" s="7" t="s">
        <v>1440</v>
      </c>
      <c r="F713" s="8" t="s">
        <v>3473</v>
      </c>
      <c r="G713" s="12" t="e">
        <f>VLOOKUP(B713,#REF!,5,0)</f>
        <v>#REF!</v>
      </c>
      <c r="H713" s="1" t="e">
        <f>VLOOKUP(B713,#REF!,5,0)</f>
        <v>#REF!</v>
      </c>
      <c r="I713" s="2" t="e">
        <f>VLOOKUP(C713,#REF!,5,0)</f>
        <v>#REF!</v>
      </c>
    </row>
    <row r="714" spans="1:9" ht="16.5" customHeight="1" x14ac:dyDescent="0.2">
      <c r="A714" s="4">
        <v>711</v>
      </c>
      <c r="B714" s="10" t="s">
        <v>1724</v>
      </c>
      <c r="C714" s="5" t="s">
        <v>1724</v>
      </c>
      <c r="D714" s="7" t="s">
        <v>1725</v>
      </c>
      <c r="E714" s="7" t="s">
        <v>1593</v>
      </c>
      <c r="F714" s="8" t="s">
        <v>3501</v>
      </c>
      <c r="G714" s="12" t="e">
        <f>VLOOKUP(B714,#REF!,5,0)</f>
        <v>#REF!</v>
      </c>
      <c r="H714" s="1" t="e">
        <f>VLOOKUP(B714,#REF!,5,0)</f>
        <v>#REF!</v>
      </c>
      <c r="I714" s="2" t="e">
        <f>VLOOKUP(C714,#REF!,5,0)</f>
        <v>#REF!</v>
      </c>
    </row>
    <row r="715" spans="1:9" ht="16.5" customHeight="1" x14ac:dyDescent="0.2">
      <c r="A715" s="4">
        <v>790</v>
      </c>
      <c r="B715" s="10" t="s">
        <v>1880</v>
      </c>
      <c r="C715" s="5" t="s">
        <v>1880</v>
      </c>
      <c r="D715" s="7" t="s">
        <v>1881</v>
      </c>
      <c r="E715" s="7" t="s">
        <v>1740</v>
      </c>
      <c r="F715" s="8" t="s">
        <v>3424</v>
      </c>
      <c r="G715" s="12" t="e">
        <f>VLOOKUP(B715,#REF!,5,0)</f>
        <v>#REF!</v>
      </c>
      <c r="H715" s="1" t="e">
        <f>VLOOKUP(B715,#REF!,5,0)</f>
        <v>#REF!</v>
      </c>
      <c r="I715" s="2" t="e">
        <f>VLOOKUP(C715,#REF!,5,0)</f>
        <v>#REF!</v>
      </c>
    </row>
    <row r="716" spans="1:9" ht="16.5" customHeight="1" x14ac:dyDescent="0.2">
      <c r="A716" s="4">
        <v>632</v>
      </c>
      <c r="B716" s="10" t="s">
        <v>1579</v>
      </c>
      <c r="C716" s="5" t="s">
        <v>1579</v>
      </c>
      <c r="D716" s="7" t="s">
        <v>1580</v>
      </c>
      <c r="E716" s="7" t="s">
        <v>1440</v>
      </c>
      <c r="F716" s="8" t="s">
        <v>3433</v>
      </c>
      <c r="G716" s="12" t="e">
        <f>VLOOKUP(B716,#REF!,5,0)</f>
        <v>#REF!</v>
      </c>
      <c r="H716" s="1" t="e">
        <f>VLOOKUP(B716,#REF!,5,0)</f>
        <v>#REF!</v>
      </c>
      <c r="I716" s="2" t="e">
        <f>VLOOKUP(C716,#REF!,5,0)</f>
        <v>#REF!</v>
      </c>
    </row>
    <row r="717" spans="1:9" ht="16.5" customHeight="1" x14ac:dyDescent="0.2">
      <c r="A717" s="4">
        <v>710</v>
      </c>
      <c r="B717" s="10" t="s">
        <v>1726</v>
      </c>
      <c r="C717" s="5" t="s">
        <v>1726</v>
      </c>
      <c r="D717" s="7" t="s">
        <v>1727</v>
      </c>
      <c r="E717" s="7" t="s">
        <v>1593</v>
      </c>
      <c r="F717" s="8" t="s">
        <v>3500</v>
      </c>
      <c r="G717" s="12" t="e">
        <f>VLOOKUP(B717,#REF!,5,0)</f>
        <v>#REF!</v>
      </c>
      <c r="H717" s="1" t="e">
        <f>VLOOKUP(B717,#REF!,5,0)</f>
        <v>#REF!</v>
      </c>
      <c r="I717" s="2" t="e">
        <f>VLOOKUP(C717,#REF!,5,0)</f>
        <v>#REF!</v>
      </c>
    </row>
    <row r="718" spans="1:9" ht="16.5" customHeight="1" x14ac:dyDescent="0.2">
      <c r="A718" s="4">
        <v>789</v>
      </c>
      <c r="B718" s="10" t="s">
        <v>1882</v>
      </c>
      <c r="C718" s="5" t="s">
        <v>1882</v>
      </c>
      <c r="D718" s="7" t="s">
        <v>1883</v>
      </c>
      <c r="E718" s="7" t="s">
        <v>1740</v>
      </c>
      <c r="F718" s="8" t="s">
        <v>3519</v>
      </c>
      <c r="G718" s="12" t="e">
        <f>VLOOKUP(B718,#REF!,5,0)</f>
        <v>#REF!</v>
      </c>
      <c r="H718" s="1" t="e">
        <f>VLOOKUP(B718,#REF!,5,0)</f>
        <v>#REF!</v>
      </c>
      <c r="I718" s="2" t="e">
        <f>VLOOKUP(C718,#REF!,5,0)</f>
        <v>#REF!</v>
      </c>
    </row>
    <row r="719" spans="1:9" ht="16.5" customHeight="1" x14ac:dyDescent="0.2">
      <c r="A719" s="4">
        <v>631</v>
      </c>
      <c r="B719" s="10" t="s">
        <v>1581</v>
      </c>
      <c r="C719" s="5" t="s">
        <v>1581</v>
      </c>
      <c r="D719" s="7" t="s">
        <v>1582</v>
      </c>
      <c r="E719" s="7" t="s">
        <v>1440</v>
      </c>
      <c r="F719" s="8" t="s">
        <v>3315</v>
      </c>
      <c r="G719" s="12" t="e">
        <f>VLOOKUP(B719,#REF!,5,0)</f>
        <v>#REF!</v>
      </c>
      <c r="H719" s="1" t="e">
        <f>VLOOKUP(B719,#REF!,5,0)</f>
        <v>#REF!</v>
      </c>
      <c r="I719" s="2" t="e">
        <f>VLOOKUP(C719,#REF!,5,0)</f>
        <v>#REF!</v>
      </c>
    </row>
    <row r="720" spans="1:9" ht="16.5" customHeight="1" x14ac:dyDescent="0.2">
      <c r="A720" s="4">
        <v>709</v>
      </c>
      <c r="B720" s="10" t="s">
        <v>1728</v>
      </c>
      <c r="C720" s="5" t="s">
        <v>1728</v>
      </c>
      <c r="D720" s="7" t="s">
        <v>1729</v>
      </c>
      <c r="E720" s="7" t="s">
        <v>1593</v>
      </c>
      <c r="F720" s="8" t="s">
        <v>3478</v>
      </c>
      <c r="G720" s="12" t="e">
        <f>VLOOKUP(B720,#REF!,5,0)</f>
        <v>#REF!</v>
      </c>
      <c r="H720" s="1" t="e">
        <f>VLOOKUP(B720,#REF!,5,0)</f>
        <v>#REF!</v>
      </c>
      <c r="I720" s="2" t="e">
        <f>VLOOKUP(C720,#REF!,5,0)</f>
        <v>#REF!</v>
      </c>
    </row>
    <row r="721" spans="1:9" ht="16.5" customHeight="1" x14ac:dyDescent="0.2">
      <c r="A721" s="4">
        <v>788</v>
      </c>
      <c r="B721" s="10" t="s">
        <v>1884</v>
      </c>
      <c r="C721" s="5" t="s">
        <v>1884</v>
      </c>
      <c r="D721" s="7" t="s">
        <v>1885</v>
      </c>
      <c r="E721" s="7" t="s">
        <v>1740</v>
      </c>
      <c r="F721" s="8" t="s">
        <v>3273</v>
      </c>
      <c r="G721" s="12" t="e">
        <f>VLOOKUP(B721,#REF!,5,0)</f>
        <v>#REF!</v>
      </c>
      <c r="H721" s="1" t="e">
        <f>VLOOKUP(B721,#REF!,5,0)</f>
        <v>#REF!</v>
      </c>
      <c r="I721" s="2" t="e">
        <f>VLOOKUP(C721,#REF!,5,0)</f>
        <v>#REF!</v>
      </c>
    </row>
    <row r="722" spans="1:9" ht="16.5" customHeight="1" x14ac:dyDescent="0.2">
      <c r="A722" s="4">
        <v>630</v>
      </c>
      <c r="B722" s="10" t="s">
        <v>1583</v>
      </c>
      <c r="C722" s="5" t="s">
        <v>1583</v>
      </c>
      <c r="D722" s="7" t="s">
        <v>1584</v>
      </c>
      <c r="E722" s="7" t="s">
        <v>1440</v>
      </c>
      <c r="F722" s="8" t="s">
        <v>3302</v>
      </c>
      <c r="G722" s="12" t="e">
        <f>VLOOKUP(B722,#REF!,5,0)</f>
        <v>#REF!</v>
      </c>
      <c r="H722" s="1" t="e">
        <f>VLOOKUP(B722,#REF!,5,0)</f>
        <v>#REF!</v>
      </c>
      <c r="I722" s="2" t="e">
        <f>VLOOKUP(C722,#REF!,5,0)</f>
        <v>#REF!</v>
      </c>
    </row>
    <row r="723" spans="1:9" ht="16.5" customHeight="1" x14ac:dyDescent="0.2">
      <c r="A723" s="4">
        <v>708</v>
      </c>
      <c r="B723" s="10" t="s">
        <v>1730</v>
      </c>
      <c r="C723" s="5" t="s">
        <v>1730</v>
      </c>
      <c r="D723" s="7" t="s">
        <v>1731</v>
      </c>
      <c r="E723" s="7" t="s">
        <v>1593</v>
      </c>
      <c r="F723" s="8" t="s">
        <v>3273</v>
      </c>
      <c r="G723" s="12" t="e">
        <f>VLOOKUP(B723,#REF!,5,0)</f>
        <v>#REF!</v>
      </c>
      <c r="H723" s="1" t="e">
        <f>VLOOKUP(B723,#REF!,5,0)</f>
        <v>#REF!</v>
      </c>
      <c r="I723" s="2" t="e">
        <f>VLOOKUP(C723,#REF!,5,0)</f>
        <v>#REF!</v>
      </c>
    </row>
    <row r="724" spans="1:9" ht="16.5" customHeight="1" x14ac:dyDescent="0.2">
      <c r="A724" s="4">
        <v>787</v>
      </c>
      <c r="B724" s="10" t="s">
        <v>1886</v>
      </c>
      <c r="C724" s="5" t="s">
        <v>1886</v>
      </c>
      <c r="D724" s="7" t="s">
        <v>1887</v>
      </c>
      <c r="E724" s="7" t="s">
        <v>1740</v>
      </c>
      <c r="F724" s="8" t="s">
        <v>3223</v>
      </c>
      <c r="G724" s="12" t="e">
        <f>VLOOKUP(B724,#REF!,5,0)</f>
        <v>#REF!</v>
      </c>
      <c r="H724" s="1" t="e">
        <f>VLOOKUP(B724,#REF!,5,0)</f>
        <v>#REF!</v>
      </c>
      <c r="I724" s="2" t="e">
        <f>VLOOKUP(C724,#REF!,5,0)</f>
        <v>#REF!</v>
      </c>
    </row>
    <row r="725" spans="1:9" ht="16.5" customHeight="1" x14ac:dyDescent="0.2">
      <c r="A725" s="4">
        <v>629</v>
      </c>
      <c r="B725" s="10" t="s">
        <v>1585</v>
      </c>
      <c r="C725" s="5" t="s">
        <v>1585</v>
      </c>
      <c r="D725" s="7" t="s">
        <v>1586</v>
      </c>
      <c r="E725" s="7" t="s">
        <v>1440</v>
      </c>
      <c r="F725" s="8" t="s">
        <v>3472</v>
      </c>
      <c r="G725" s="12" t="e">
        <f>VLOOKUP(B725,#REF!,5,0)</f>
        <v>#REF!</v>
      </c>
      <c r="H725" s="1" t="e">
        <f>VLOOKUP(B725,#REF!,5,0)</f>
        <v>#REF!</v>
      </c>
      <c r="I725" s="2" t="e">
        <f>VLOOKUP(C725,#REF!,5,0)</f>
        <v>#REF!</v>
      </c>
    </row>
    <row r="726" spans="1:9" ht="16.5" customHeight="1" x14ac:dyDescent="0.2">
      <c r="A726" s="4">
        <v>707</v>
      </c>
      <c r="B726" s="10" t="s">
        <v>1732</v>
      </c>
      <c r="C726" s="5" t="s">
        <v>1732</v>
      </c>
      <c r="D726" s="7" t="s">
        <v>1733</v>
      </c>
      <c r="E726" s="7" t="s">
        <v>1593</v>
      </c>
      <c r="F726" s="8" t="s">
        <v>3499</v>
      </c>
      <c r="G726" s="12" t="e">
        <f>VLOOKUP(B726,#REF!,5,0)</f>
        <v>#REF!</v>
      </c>
      <c r="H726" s="1" t="e">
        <f>VLOOKUP(B726,#REF!,5,0)</f>
        <v>#REF!</v>
      </c>
      <c r="I726" s="2" t="e">
        <f>VLOOKUP(C726,#REF!,5,0)</f>
        <v>#REF!</v>
      </c>
    </row>
    <row r="727" spans="1:9" ht="16.5" customHeight="1" x14ac:dyDescent="0.2">
      <c r="A727" s="4">
        <v>786</v>
      </c>
      <c r="B727" s="10" t="s">
        <v>1888</v>
      </c>
      <c r="C727" s="5" t="s">
        <v>1888</v>
      </c>
      <c r="D727" s="7" t="s">
        <v>1889</v>
      </c>
      <c r="E727" s="7" t="s">
        <v>1740</v>
      </c>
      <c r="F727" s="8" t="s">
        <v>3514</v>
      </c>
      <c r="G727" s="12" t="e">
        <f>VLOOKUP(B727,#REF!,5,0)</f>
        <v>#REF!</v>
      </c>
      <c r="H727" s="1" t="e">
        <f>VLOOKUP(B727,#REF!,5,0)</f>
        <v>#REF!</v>
      </c>
      <c r="I727" s="2" t="e">
        <f>VLOOKUP(C727,#REF!,5,0)</f>
        <v>#REF!</v>
      </c>
    </row>
    <row r="728" spans="1:9" ht="16.5" customHeight="1" x14ac:dyDescent="0.2">
      <c r="A728" s="4">
        <v>628</v>
      </c>
      <c r="B728" s="10" t="s">
        <v>1587</v>
      </c>
      <c r="C728" s="5" t="s">
        <v>1587</v>
      </c>
      <c r="D728" s="7" t="s">
        <v>1588</v>
      </c>
      <c r="E728" s="7" t="s">
        <v>1440</v>
      </c>
      <c r="F728" s="8" t="s">
        <v>3471</v>
      </c>
      <c r="G728" s="12" t="e">
        <f>VLOOKUP(B728,#REF!,5,0)</f>
        <v>#REF!</v>
      </c>
      <c r="H728" s="1" t="e">
        <f>VLOOKUP(B728,#REF!,5,0)</f>
        <v>#REF!</v>
      </c>
      <c r="I728" s="2" t="e">
        <f>VLOOKUP(C728,#REF!,5,0)</f>
        <v>#REF!</v>
      </c>
    </row>
    <row r="729" spans="1:9" ht="16.5" customHeight="1" x14ac:dyDescent="0.2">
      <c r="A729" s="4">
        <v>706</v>
      </c>
      <c r="B729" s="10" t="s">
        <v>1734</v>
      </c>
      <c r="C729" s="5" t="s">
        <v>1734</v>
      </c>
      <c r="D729" s="7" t="s">
        <v>1735</v>
      </c>
      <c r="E729" s="7" t="s">
        <v>1593</v>
      </c>
      <c r="F729" s="8" t="s">
        <v>3498</v>
      </c>
      <c r="G729" s="12" t="e">
        <f>VLOOKUP(B729,#REF!,5,0)</f>
        <v>#REF!</v>
      </c>
      <c r="H729" s="1" t="e">
        <f>VLOOKUP(B729,#REF!,5,0)</f>
        <v>#REF!</v>
      </c>
      <c r="I729" s="2" t="e">
        <f>VLOOKUP(C729,#REF!,5,0)</f>
        <v>#REF!</v>
      </c>
    </row>
    <row r="730" spans="1:9" ht="16.5" customHeight="1" x14ac:dyDescent="0.2">
      <c r="A730" s="4">
        <v>785</v>
      </c>
      <c r="B730" s="10" t="s">
        <v>1890</v>
      </c>
      <c r="C730" s="5" t="s">
        <v>1890</v>
      </c>
      <c r="D730" s="7" t="s">
        <v>1891</v>
      </c>
      <c r="E730" s="7" t="s">
        <v>1740</v>
      </c>
      <c r="F730" s="8" t="s">
        <v>3310</v>
      </c>
      <c r="G730" s="12" t="e">
        <f>VLOOKUP(B730,#REF!,5,0)</f>
        <v>#REF!</v>
      </c>
      <c r="H730" s="1" t="e">
        <f>VLOOKUP(B730,#REF!,5,0)</f>
        <v>#REF!</v>
      </c>
      <c r="I730" s="2" t="e">
        <f>VLOOKUP(C730,#REF!,5,0)</f>
        <v>#REF!</v>
      </c>
    </row>
    <row r="731" spans="1:9" ht="16.5" customHeight="1" x14ac:dyDescent="0.2">
      <c r="A731" s="4">
        <v>627</v>
      </c>
      <c r="B731" s="10" t="s">
        <v>1589</v>
      </c>
      <c r="C731" s="5" t="s">
        <v>1589</v>
      </c>
      <c r="D731" s="7" t="s">
        <v>1590</v>
      </c>
      <c r="E731" s="7" t="s">
        <v>1440</v>
      </c>
      <c r="F731" s="8" t="s">
        <v>3327</v>
      </c>
      <c r="G731" s="12" t="e">
        <f>VLOOKUP(B731,#REF!,5,0)</f>
        <v>#REF!</v>
      </c>
      <c r="H731" s="1" t="e">
        <f>VLOOKUP(B731,#REF!,5,0)</f>
        <v>#REF!</v>
      </c>
      <c r="I731" s="2" t="e">
        <f>VLOOKUP(C731,#REF!,5,0)</f>
        <v>#REF!</v>
      </c>
    </row>
    <row r="732" spans="1:9" ht="16.5" customHeight="1" x14ac:dyDescent="0.2">
      <c r="A732" s="4">
        <v>705</v>
      </c>
      <c r="B732" s="10" t="s">
        <v>1736</v>
      </c>
      <c r="C732" s="5" t="s">
        <v>1736</v>
      </c>
      <c r="D732" s="7" t="s">
        <v>1737</v>
      </c>
      <c r="E732" s="7" t="s">
        <v>1593</v>
      </c>
      <c r="F732" s="8" t="s">
        <v>3497</v>
      </c>
      <c r="G732" s="12" t="e">
        <f>VLOOKUP(B732,#REF!,5,0)</f>
        <v>#REF!</v>
      </c>
      <c r="H732" s="1" t="e">
        <f>VLOOKUP(B732,#REF!,5,0)</f>
        <v>#REF!</v>
      </c>
      <c r="I732" s="2" t="e">
        <f>VLOOKUP(C732,#REF!,5,0)</f>
        <v>#REF!</v>
      </c>
    </row>
    <row r="733" spans="1:9" ht="16.5" customHeight="1" x14ac:dyDescent="0.2">
      <c r="A733" s="4">
        <v>784</v>
      </c>
      <c r="B733" s="10" t="s">
        <v>1892</v>
      </c>
      <c r="C733" s="5" t="s">
        <v>1892</v>
      </c>
      <c r="D733" s="7" t="s">
        <v>1893</v>
      </c>
      <c r="E733" s="7" t="s">
        <v>1740</v>
      </c>
      <c r="F733" s="8" t="s">
        <v>3410</v>
      </c>
      <c r="G733" s="12" t="e">
        <f>VLOOKUP(B733,#REF!,5,0)</f>
        <v>#REF!</v>
      </c>
      <c r="H733" s="1" t="e">
        <f>VLOOKUP(B733,#REF!,5,0)</f>
        <v>#REF!</v>
      </c>
      <c r="I733" s="2" t="e">
        <f>VLOOKUP(C733,#REF!,5,0)</f>
        <v>#REF!</v>
      </c>
    </row>
    <row r="734" spans="1:9" ht="16.5" customHeight="1" x14ac:dyDescent="0.2">
      <c r="A734" s="4">
        <v>626</v>
      </c>
      <c r="B734" s="10" t="s">
        <v>1527</v>
      </c>
      <c r="C734" s="5" t="s">
        <v>1527</v>
      </c>
      <c r="D734" s="7" t="s">
        <v>1528</v>
      </c>
      <c r="E734" s="7" t="s">
        <v>1440</v>
      </c>
      <c r="F734" s="8" t="s">
        <v>3470</v>
      </c>
      <c r="G734" s="12" t="e">
        <f>VLOOKUP(B734,#REF!,5,0)</f>
        <v>#REF!</v>
      </c>
      <c r="H734" s="1" t="e">
        <f>VLOOKUP(B734,#REF!,5,0)</f>
        <v>#REF!</v>
      </c>
      <c r="I734" s="2" t="e">
        <f>VLOOKUP(C734,#REF!,5,0)</f>
        <v>#REF!</v>
      </c>
    </row>
    <row r="735" spans="1:9" ht="16.5" customHeight="1" x14ac:dyDescent="0.2">
      <c r="A735" s="4">
        <v>704</v>
      </c>
      <c r="B735" s="10" t="s">
        <v>1604</v>
      </c>
      <c r="C735" s="5" t="s">
        <v>1604</v>
      </c>
      <c r="D735" s="7" t="s">
        <v>1605</v>
      </c>
      <c r="E735" s="7" t="s">
        <v>1593</v>
      </c>
      <c r="F735" s="8" t="s">
        <v>3496</v>
      </c>
      <c r="G735" s="12" t="e">
        <f>VLOOKUP(B735,#REF!,5,0)</f>
        <v>#REF!</v>
      </c>
      <c r="H735" s="1" t="e">
        <f>VLOOKUP(B735,#REF!,5,0)</f>
        <v>#REF!</v>
      </c>
      <c r="I735" s="2" t="e">
        <f>VLOOKUP(C735,#REF!,5,0)</f>
        <v>#REF!</v>
      </c>
    </row>
    <row r="736" spans="1:9" ht="16.5" customHeight="1" x14ac:dyDescent="0.2">
      <c r="A736" s="4">
        <v>783</v>
      </c>
      <c r="B736" s="10" t="s">
        <v>1764</v>
      </c>
      <c r="C736" s="5" t="s">
        <v>1764</v>
      </c>
      <c r="D736" s="7" t="s">
        <v>1765</v>
      </c>
      <c r="E736" s="7" t="s">
        <v>1740</v>
      </c>
      <c r="F736" s="8" t="s">
        <v>3518</v>
      </c>
      <c r="G736" s="12" t="e">
        <f>VLOOKUP(B736,#REF!,5,0)</f>
        <v>#REF!</v>
      </c>
      <c r="H736" s="1" t="e">
        <f>VLOOKUP(B736,#REF!,5,0)</f>
        <v>#REF!</v>
      </c>
      <c r="I736" s="2" t="e">
        <f>VLOOKUP(C736,#REF!,5,0)</f>
        <v>#REF!</v>
      </c>
    </row>
    <row r="737" spans="1:9" ht="16.5" customHeight="1" x14ac:dyDescent="0.2">
      <c r="A737" s="4">
        <v>625</v>
      </c>
      <c r="B737" s="10" t="s">
        <v>1503</v>
      </c>
      <c r="C737" s="5" t="s">
        <v>1503</v>
      </c>
      <c r="D737" s="7" t="s">
        <v>1504</v>
      </c>
      <c r="E737" s="7" t="s">
        <v>1440</v>
      </c>
      <c r="F737" s="8" t="s">
        <v>3286</v>
      </c>
      <c r="G737" s="12" t="e">
        <f>VLOOKUP(B737,#REF!,5,0)</f>
        <v>#REF!</v>
      </c>
      <c r="H737" s="1" t="e">
        <f>VLOOKUP(B737,#REF!,5,0)</f>
        <v>#REF!</v>
      </c>
      <c r="I737" s="2" t="e">
        <f>VLOOKUP(C737,#REF!,5,0)</f>
        <v>#REF!</v>
      </c>
    </row>
    <row r="738" spans="1:9" ht="16.5" customHeight="1" x14ac:dyDescent="0.2">
      <c r="A738" s="4">
        <v>703</v>
      </c>
      <c r="B738" s="10" t="s">
        <v>1673</v>
      </c>
      <c r="C738" s="5" t="s">
        <v>1673</v>
      </c>
      <c r="D738" s="7" t="s">
        <v>1674</v>
      </c>
      <c r="E738" s="7" t="s">
        <v>1593</v>
      </c>
      <c r="F738" s="8" t="s">
        <v>3324</v>
      </c>
      <c r="G738" s="12" t="e">
        <f>VLOOKUP(B738,#REF!,5,0)</f>
        <v>#REF!</v>
      </c>
      <c r="H738" s="1" t="e">
        <f>VLOOKUP(B738,#REF!,5,0)</f>
        <v>#REF!</v>
      </c>
      <c r="I738" s="2" t="e">
        <f>VLOOKUP(C738,#REF!,5,0)</f>
        <v>#REF!</v>
      </c>
    </row>
    <row r="739" spans="1:9" ht="16.5" customHeight="1" x14ac:dyDescent="0.2">
      <c r="A739" s="4">
        <v>782</v>
      </c>
      <c r="B739" s="10" t="s">
        <v>1785</v>
      </c>
      <c r="C739" s="5" t="s">
        <v>1785</v>
      </c>
      <c r="D739" s="7" t="s">
        <v>1786</v>
      </c>
      <c r="E739" s="7" t="s">
        <v>1740</v>
      </c>
      <c r="F739" s="8" t="s">
        <v>3270</v>
      </c>
      <c r="G739" s="12" t="e">
        <f>VLOOKUP(B739,#REF!,5,0)</f>
        <v>#REF!</v>
      </c>
      <c r="H739" s="1" t="e">
        <f>VLOOKUP(B739,#REF!,5,0)</f>
        <v>#REF!</v>
      </c>
      <c r="I739" s="2" t="e">
        <f>VLOOKUP(C739,#REF!,5,0)</f>
        <v>#REF!</v>
      </c>
    </row>
    <row r="740" spans="1:9" ht="16.5" customHeight="1" x14ac:dyDescent="0.2">
      <c r="A740" s="4">
        <v>624</v>
      </c>
      <c r="B740" s="10" t="s">
        <v>1512</v>
      </c>
      <c r="C740" s="5" t="s">
        <v>1512</v>
      </c>
      <c r="D740" s="7" t="s">
        <v>1513</v>
      </c>
      <c r="E740" s="7" t="s">
        <v>1440</v>
      </c>
      <c r="F740" s="8" t="s">
        <v>3469</v>
      </c>
      <c r="G740" s="12" t="e">
        <f>VLOOKUP(B740,#REF!,5,0)</f>
        <v>#REF!</v>
      </c>
      <c r="H740" s="1" t="e">
        <f>VLOOKUP(B740,#REF!,5,0)</f>
        <v>#REF!</v>
      </c>
      <c r="I740" s="2" t="e">
        <f>VLOOKUP(C740,#REF!,5,0)</f>
        <v>#REF!</v>
      </c>
    </row>
    <row r="741" spans="1:9" ht="16.5" customHeight="1" x14ac:dyDescent="0.2">
      <c r="A741" s="4">
        <v>702</v>
      </c>
      <c r="B741" s="10" t="s">
        <v>1658</v>
      </c>
      <c r="C741" s="5" t="s">
        <v>1658</v>
      </c>
      <c r="D741" s="7" t="s">
        <v>1659</v>
      </c>
      <c r="E741" s="7" t="s">
        <v>1593</v>
      </c>
      <c r="F741" s="8" t="s">
        <v>3430</v>
      </c>
      <c r="G741" s="12" t="e">
        <f>VLOOKUP(B741,#REF!,5,0)</f>
        <v>#REF!</v>
      </c>
      <c r="H741" s="1" t="e">
        <f>VLOOKUP(B741,#REF!,5,0)</f>
        <v>#REF!</v>
      </c>
      <c r="I741" s="2" t="e">
        <f>VLOOKUP(C741,#REF!,5,0)</f>
        <v>#REF!</v>
      </c>
    </row>
    <row r="742" spans="1:9" ht="16.5" customHeight="1" x14ac:dyDescent="0.2">
      <c r="A742" s="4">
        <v>781</v>
      </c>
      <c r="B742" s="10" t="s">
        <v>1867</v>
      </c>
      <c r="C742" s="5" t="s">
        <v>1867</v>
      </c>
      <c r="D742" s="7" t="s">
        <v>1868</v>
      </c>
      <c r="E742" s="7" t="s">
        <v>1740</v>
      </c>
      <c r="F742" s="8" t="s">
        <v>3517</v>
      </c>
      <c r="G742" s="12" t="e">
        <f>VLOOKUP(B742,#REF!,5,0)</f>
        <v>#REF!</v>
      </c>
      <c r="H742" s="1" t="e">
        <f>VLOOKUP(B742,#REF!,5,0)</f>
        <v>#REF!</v>
      </c>
      <c r="I742" s="2" t="e">
        <f>VLOOKUP(C742,#REF!,5,0)</f>
        <v>#REF!</v>
      </c>
    </row>
    <row r="743" spans="1:9" ht="16.5" customHeight="1" x14ac:dyDescent="0.2">
      <c r="A743" s="4">
        <v>623</v>
      </c>
      <c r="B743" s="10" t="s">
        <v>1481</v>
      </c>
      <c r="C743" s="5" t="s">
        <v>1481</v>
      </c>
      <c r="D743" s="7" t="s">
        <v>1482</v>
      </c>
      <c r="E743" s="7" t="s">
        <v>1440</v>
      </c>
      <c r="F743" s="8" t="s">
        <v>3299</v>
      </c>
      <c r="G743" s="12" t="e">
        <f>VLOOKUP(B743,#REF!,5,0)</f>
        <v>#REF!</v>
      </c>
      <c r="H743" s="1" t="e">
        <f>VLOOKUP(B743,#REF!,5,0)</f>
        <v>#REF!</v>
      </c>
      <c r="I743" s="2" t="e">
        <f>VLOOKUP(C743,#REF!,5,0)</f>
        <v>#REF!</v>
      </c>
    </row>
    <row r="744" spans="1:9" ht="16.5" customHeight="1" x14ac:dyDescent="0.2">
      <c r="A744" s="4">
        <v>1408</v>
      </c>
      <c r="B744" s="10" t="s">
        <v>2867</v>
      </c>
      <c r="C744" s="5" t="s">
        <v>2867</v>
      </c>
      <c r="D744" s="7" t="s">
        <v>2868</v>
      </c>
      <c r="E744" s="7" t="s">
        <v>2869</v>
      </c>
      <c r="F744" s="8" t="s">
        <v>3295</v>
      </c>
      <c r="G744" s="1" t="e">
        <f>VLOOKUP(B744,#REF!,5,0)</f>
        <v>#REF!</v>
      </c>
      <c r="H744" s="1" t="e">
        <f>VLOOKUP(B744,#REF!,5,0)</f>
        <v>#REF!</v>
      </c>
      <c r="I744" s="2" t="e">
        <f>VLOOKUP(C744,#REF!,5,0)</f>
        <v>#REF!</v>
      </c>
    </row>
    <row r="745" spans="1:9" ht="16.5" customHeight="1" x14ac:dyDescent="0.2">
      <c r="A745" s="4">
        <v>1448</v>
      </c>
      <c r="B745" s="10" t="s">
        <v>2945</v>
      </c>
      <c r="C745" s="5" t="s">
        <v>2945</v>
      </c>
      <c r="D745" s="7" t="s">
        <v>2946</v>
      </c>
      <c r="E745" s="7" t="s">
        <v>2947</v>
      </c>
      <c r="F745" s="8" t="s">
        <v>3455</v>
      </c>
      <c r="G745" s="1" t="e">
        <f>VLOOKUP(B745,#REF!,5,0)</f>
        <v>#REF!</v>
      </c>
      <c r="H745" s="1" t="e">
        <f>VLOOKUP(B745,#REF!,5,0)</f>
        <v>#REF!</v>
      </c>
      <c r="I745" s="2" t="e">
        <f>VLOOKUP(C745,#REF!,5,0)</f>
        <v>#REF!</v>
      </c>
    </row>
    <row r="746" spans="1:9" ht="16.5" customHeight="1" x14ac:dyDescent="0.2">
      <c r="A746" s="4">
        <v>1490</v>
      </c>
      <c r="B746" s="10" t="s">
        <v>3020</v>
      </c>
      <c r="C746" s="5" t="s">
        <v>3020</v>
      </c>
      <c r="D746" s="7" t="s">
        <v>3021</v>
      </c>
      <c r="E746" s="7" t="s">
        <v>3022</v>
      </c>
      <c r="F746" s="8" t="s">
        <v>3495</v>
      </c>
      <c r="G746" s="1" t="e">
        <f>VLOOKUP(B746,#REF!,5,0)</f>
        <v>#REF!</v>
      </c>
      <c r="H746" s="1" t="e">
        <f>VLOOKUP(B746,#REF!,5,0)</f>
        <v>#REF!</v>
      </c>
      <c r="I746" s="2" t="e">
        <f>VLOOKUP(C746,#REF!,5,0)</f>
        <v>#REF!</v>
      </c>
    </row>
    <row r="747" spans="1:9" ht="16.5" customHeight="1" x14ac:dyDescent="0.2">
      <c r="A747" s="4">
        <v>1534</v>
      </c>
      <c r="B747" s="10" t="s">
        <v>3100</v>
      </c>
      <c r="C747" s="5" t="s">
        <v>3100</v>
      </c>
      <c r="D747" s="7" t="s">
        <v>3101</v>
      </c>
      <c r="E747" s="7" t="s">
        <v>3102</v>
      </c>
      <c r="F747" s="8" t="s">
        <v>3357</v>
      </c>
      <c r="G747" s="1" t="e">
        <f>VLOOKUP(B747,#REF!,5,0)</f>
        <v>#REF!</v>
      </c>
      <c r="H747" s="1" t="e">
        <f>VLOOKUP(B747,#REF!,5,0)</f>
        <v>#REF!</v>
      </c>
      <c r="I747" s="2" t="e">
        <f>VLOOKUP(C747,#REF!,5,0)</f>
        <v>#REF!</v>
      </c>
    </row>
    <row r="748" spans="1:9" ht="16.5" customHeight="1" x14ac:dyDescent="0.2">
      <c r="A748" s="4">
        <v>1407</v>
      </c>
      <c r="B748" s="10" t="s">
        <v>2870</v>
      </c>
      <c r="C748" s="5" t="s">
        <v>2870</v>
      </c>
      <c r="D748" s="7" t="s">
        <v>2871</v>
      </c>
      <c r="E748" s="7" t="s">
        <v>2869</v>
      </c>
      <c r="F748" s="8" t="s">
        <v>3462</v>
      </c>
      <c r="G748" s="1" t="e">
        <f>VLOOKUP(B748,#REF!,5,0)</f>
        <v>#REF!</v>
      </c>
      <c r="H748" s="1" t="e">
        <f>VLOOKUP(B748,#REF!,5,0)</f>
        <v>#REF!</v>
      </c>
      <c r="I748" s="2" t="e">
        <f>VLOOKUP(C748,#REF!,5,0)</f>
        <v>#REF!</v>
      </c>
    </row>
    <row r="749" spans="1:9" ht="16.5" customHeight="1" x14ac:dyDescent="0.2">
      <c r="A749" s="4">
        <v>1447</v>
      </c>
      <c r="B749" s="10" t="s">
        <v>2948</v>
      </c>
      <c r="C749" s="5" t="s">
        <v>2948</v>
      </c>
      <c r="D749" s="7" t="s">
        <v>2949</v>
      </c>
      <c r="E749" s="7" t="s">
        <v>2947</v>
      </c>
      <c r="F749" s="8" t="s">
        <v>3516</v>
      </c>
      <c r="G749" s="1" t="e">
        <f>VLOOKUP(B749,#REF!,5,0)</f>
        <v>#REF!</v>
      </c>
      <c r="H749" s="1" t="e">
        <f>VLOOKUP(B749,#REF!,5,0)</f>
        <v>#REF!</v>
      </c>
      <c r="I749" s="2" t="e">
        <f>VLOOKUP(C749,#REF!,5,0)</f>
        <v>#REF!</v>
      </c>
    </row>
    <row r="750" spans="1:9" ht="16.5" customHeight="1" x14ac:dyDescent="0.2">
      <c r="A750" s="4">
        <v>1489</v>
      </c>
      <c r="B750" s="10" t="s">
        <v>3025</v>
      </c>
      <c r="C750" s="5" t="s">
        <v>3025</v>
      </c>
      <c r="D750" s="7" t="s">
        <v>3026</v>
      </c>
      <c r="E750" s="7" t="s">
        <v>3022</v>
      </c>
      <c r="F750" s="8" t="s">
        <v>3533</v>
      </c>
      <c r="G750" s="1" t="e">
        <f>VLOOKUP(B750,#REF!,5,0)</f>
        <v>#REF!</v>
      </c>
      <c r="H750" s="1" t="e">
        <f>VLOOKUP(B750,#REF!,5,0)</f>
        <v>#REF!</v>
      </c>
      <c r="I750" s="2" t="e">
        <f>VLOOKUP(C750,#REF!,5,0)</f>
        <v>#REF!</v>
      </c>
    </row>
    <row r="751" spans="1:9" ht="16.5" customHeight="1" x14ac:dyDescent="0.2">
      <c r="A751" s="4">
        <v>1533</v>
      </c>
      <c r="B751" s="10" t="s">
        <v>3103</v>
      </c>
      <c r="C751" s="5" t="s">
        <v>3103</v>
      </c>
      <c r="D751" s="7" t="s">
        <v>3104</v>
      </c>
      <c r="E751" s="7" t="s">
        <v>3102</v>
      </c>
      <c r="F751" s="8" t="s">
        <v>3433</v>
      </c>
      <c r="G751" s="1" t="e">
        <f>VLOOKUP(B751,#REF!,5,0)</f>
        <v>#REF!</v>
      </c>
      <c r="H751" s="1" t="e">
        <f>VLOOKUP(B751,#REF!,5,0)</f>
        <v>#REF!</v>
      </c>
      <c r="I751" s="2" t="e">
        <f>VLOOKUP(C751,#REF!,5,0)</f>
        <v>#REF!</v>
      </c>
    </row>
    <row r="752" spans="1:9" ht="16.5" customHeight="1" x14ac:dyDescent="0.2">
      <c r="A752" s="4">
        <v>1406</v>
      </c>
      <c r="B752" s="10" t="s">
        <v>2872</v>
      </c>
      <c r="C752" s="5" t="s">
        <v>2872</v>
      </c>
      <c r="D752" s="7" t="s">
        <v>609</v>
      </c>
      <c r="E752" s="7" t="s">
        <v>2869</v>
      </c>
      <c r="F752" s="8" t="s">
        <v>3552</v>
      </c>
      <c r="G752" s="1" t="e">
        <f>VLOOKUP(B752,#REF!,5,0)</f>
        <v>#REF!</v>
      </c>
      <c r="H752" s="1" t="e">
        <f>VLOOKUP(B752,#REF!,5,0)</f>
        <v>#REF!</v>
      </c>
      <c r="I752" s="2" t="e">
        <f>VLOOKUP(C752,#REF!,5,0)</f>
        <v>#REF!</v>
      </c>
    </row>
    <row r="753" spans="1:9" ht="16.5" customHeight="1" x14ac:dyDescent="0.2">
      <c r="A753" s="4">
        <v>1446</v>
      </c>
      <c r="B753" s="10" t="s">
        <v>2950</v>
      </c>
      <c r="C753" s="5" t="s">
        <v>2950</v>
      </c>
      <c r="D753" s="7" t="s">
        <v>2951</v>
      </c>
      <c r="E753" s="7" t="s">
        <v>2947</v>
      </c>
      <c r="F753" s="8" t="s">
        <v>3625</v>
      </c>
      <c r="G753" s="1" t="e">
        <f>VLOOKUP(B753,#REF!,5,0)</f>
        <v>#REF!</v>
      </c>
      <c r="H753" s="1" t="e">
        <f>VLOOKUP(B753,#REF!,5,0)</f>
        <v>#REF!</v>
      </c>
      <c r="I753" s="2" t="e">
        <f>VLOOKUP(C753,#REF!,5,0)</f>
        <v>#REF!</v>
      </c>
    </row>
    <row r="754" spans="1:9" ht="16.5" customHeight="1" x14ac:dyDescent="0.2">
      <c r="A754" s="4">
        <v>1488</v>
      </c>
      <c r="B754" s="10" t="s">
        <v>3027</v>
      </c>
      <c r="C754" s="5" t="s">
        <v>3027</v>
      </c>
      <c r="D754" s="7" t="s">
        <v>1271</v>
      </c>
      <c r="E754" s="7" t="s">
        <v>3022</v>
      </c>
      <c r="F754" s="8" t="s">
        <v>3366</v>
      </c>
      <c r="G754" s="1" t="e">
        <f>VLOOKUP(B754,#REF!,5,0)</f>
        <v>#REF!</v>
      </c>
      <c r="H754" s="1" t="e">
        <f>VLOOKUP(B754,#REF!,5,0)</f>
        <v>#REF!</v>
      </c>
      <c r="I754" s="2" t="e">
        <f>VLOOKUP(C754,#REF!,5,0)</f>
        <v>#REF!</v>
      </c>
    </row>
    <row r="755" spans="1:9" ht="16.5" customHeight="1" x14ac:dyDescent="0.2">
      <c r="A755" s="4">
        <v>1532</v>
      </c>
      <c r="B755" s="10" t="s">
        <v>3105</v>
      </c>
      <c r="C755" s="5" t="s">
        <v>3105</v>
      </c>
      <c r="D755" s="7" t="s">
        <v>3106</v>
      </c>
      <c r="E755" s="7" t="s">
        <v>3102</v>
      </c>
      <c r="F755" s="8" t="s">
        <v>3256</v>
      </c>
      <c r="G755" s="1" t="e">
        <f>VLOOKUP(B755,#REF!,5,0)</f>
        <v>#REF!</v>
      </c>
      <c r="H755" s="1" t="e">
        <f>VLOOKUP(B755,#REF!,5,0)</f>
        <v>#REF!</v>
      </c>
      <c r="I755" s="2" t="e">
        <f>VLOOKUP(C755,#REF!,5,0)</f>
        <v>#REF!</v>
      </c>
    </row>
    <row r="756" spans="1:9" ht="16.5" customHeight="1" x14ac:dyDescent="0.2">
      <c r="A756" s="4">
        <v>1405</v>
      </c>
      <c r="B756" s="10" t="s">
        <v>2873</v>
      </c>
      <c r="C756" s="5" t="s">
        <v>2873</v>
      </c>
      <c r="D756" s="7" t="s">
        <v>941</v>
      </c>
      <c r="E756" s="7" t="s">
        <v>2869</v>
      </c>
      <c r="F756" s="8" t="s">
        <v>3402</v>
      </c>
      <c r="G756" s="1" t="e">
        <f>VLOOKUP(B756,#REF!,5,0)</f>
        <v>#REF!</v>
      </c>
      <c r="H756" s="1" t="e">
        <f>VLOOKUP(B756,#REF!,5,0)</f>
        <v>#REF!</v>
      </c>
      <c r="I756" s="2" t="e">
        <f>VLOOKUP(C756,#REF!,5,0)</f>
        <v>#REF!</v>
      </c>
    </row>
    <row r="757" spans="1:9" ht="16.5" customHeight="1" x14ac:dyDescent="0.2">
      <c r="A757" s="4">
        <v>1445</v>
      </c>
      <c r="B757" s="10" t="s">
        <v>2952</v>
      </c>
      <c r="C757" s="5" t="s">
        <v>2952</v>
      </c>
      <c r="D757" s="7" t="s">
        <v>2953</v>
      </c>
      <c r="E757" s="7" t="s">
        <v>2947</v>
      </c>
      <c r="F757" s="8" t="s">
        <v>3295</v>
      </c>
      <c r="G757" s="1" t="e">
        <f>VLOOKUP(B757,#REF!,5,0)</f>
        <v>#REF!</v>
      </c>
      <c r="H757" s="1" t="e">
        <f>VLOOKUP(B757,#REF!,5,0)</f>
        <v>#REF!</v>
      </c>
      <c r="I757" s="2" t="e">
        <f>VLOOKUP(C757,#REF!,5,0)</f>
        <v>#REF!</v>
      </c>
    </row>
    <row r="758" spans="1:9" ht="16.5" customHeight="1" x14ac:dyDescent="0.2">
      <c r="A758" s="4">
        <v>1487</v>
      </c>
      <c r="B758" s="10" t="s">
        <v>3028</v>
      </c>
      <c r="C758" s="5" t="s">
        <v>3028</v>
      </c>
      <c r="D758" s="7" t="s">
        <v>3029</v>
      </c>
      <c r="E758" s="7" t="s">
        <v>3022</v>
      </c>
      <c r="F758" s="8" t="s">
        <v>3413</v>
      </c>
      <c r="G758" s="1" t="e">
        <f>VLOOKUP(B758,#REF!,5,0)</f>
        <v>#REF!</v>
      </c>
      <c r="H758" s="1" t="e">
        <f>VLOOKUP(B758,#REF!,5,0)</f>
        <v>#REF!</v>
      </c>
      <c r="I758" s="2" t="e">
        <f>VLOOKUP(C758,#REF!,5,0)</f>
        <v>#REF!</v>
      </c>
    </row>
    <row r="759" spans="1:9" ht="16.5" customHeight="1" x14ac:dyDescent="0.2">
      <c r="A759" s="4">
        <v>1531</v>
      </c>
      <c r="B759" s="10" t="s">
        <v>3107</v>
      </c>
      <c r="C759" s="5" t="s">
        <v>3107</v>
      </c>
      <c r="D759" s="7" t="s">
        <v>3108</v>
      </c>
      <c r="E759" s="7" t="s">
        <v>3102</v>
      </c>
      <c r="F759" s="8" t="s">
        <v>3546</v>
      </c>
      <c r="G759" s="1" t="e">
        <f>VLOOKUP(B759,#REF!,5,0)</f>
        <v>#REF!</v>
      </c>
      <c r="H759" s="1" t="e">
        <f>VLOOKUP(B759,#REF!,5,0)</f>
        <v>#REF!</v>
      </c>
      <c r="I759" s="2" t="e">
        <f>VLOOKUP(C759,#REF!,5,0)</f>
        <v>#REF!</v>
      </c>
    </row>
    <row r="760" spans="1:9" ht="16.5" customHeight="1" x14ac:dyDescent="0.2">
      <c r="A760" s="4">
        <v>1444</v>
      </c>
      <c r="B760" s="10" t="s">
        <v>2954</v>
      </c>
      <c r="C760" s="5" t="s">
        <v>2954</v>
      </c>
      <c r="D760" s="7" t="s">
        <v>2955</v>
      </c>
      <c r="E760" s="7" t="s">
        <v>2947</v>
      </c>
      <c r="F760" s="8" t="s">
        <v>3403</v>
      </c>
      <c r="G760" s="1" t="e">
        <f>VLOOKUP(B760,#REF!,5,0)</f>
        <v>#REF!</v>
      </c>
      <c r="H760" s="1" t="e">
        <f>VLOOKUP(B760,#REF!,5,0)</f>
        <v>#REF!</v>
      </c>
      <c r="I760" s="2" t="e">
        <f>VLOOKUP(C760,#REF!,5,0)</f>
        <v>#REF!</v>
      </c>
    </row>
    <row r="761" spans="1:9" ht="16.5" customHeight="1" x14ac:dyDescent="0.2">
      <c r="A761" s="4">
        <v>1486</v>
      </c>
      <c r="B761" s="10" t="s">
        <v>3030</v>
      </c>
      <c r="C761" s="5" t="s">
        <v>3030</v>
      </c>
      <c r="D761" s="7" t="s">
        <v>3031</v>
      </c>
      <c r="E761" s="7" t="s">
        <v>3022</v>
      </c>
      <c r="F761" s="8" t="s">
        <v>3414</v>
      </c>
      <c r="G761" s="1" t="e">
        <f>VLOOKUP(B761,#REF!,5,0)</f>
        <v>#REF!</v>
      </c>
      <c r="H761" s="1" t="e">
        <f>VLOOKUP(B761,#REF!,5,0)</f>
        <v>#REF!</v>
      </c>
      <c r="I761" s="2" t="e">
        <f>VLOOKUP(C761,#REF!,5,0)</f>
        <v>#REF!</v>
      </c>
    </row>
    <row r="762" spans="1:9" ht="16.5" customHeight="1" x14ac:dyDescent="0.2">
      <c r="A762" s="4">
        <v>1530</v>
      </c>
      <c r="B762" s="10" t="s">
        <v>3109</v>
      </c>
      <c r="C762" s="5" t="s">
        <v>3109</v>
      </c>
      <c r="D762" s="7" t="s">
        <v>3031</v>
      </c>
      <c r="E762" s="7" t="s">
        <v>3102</v>
      </c>
      <c r="F762" s="8" t="s">
        <v>3455</v>
      </c>
      <c r="G762" s="1" t="e">
        <f>VLOOKUP(B762,#REF!,5,0)</f>
        <v>#REF!</v>
      </c>
      <c r="H762" s="1" t="e">
        <f>VLOOKUP(B762,#REF!,5,0)</f>
        <v>#REF!</v>
      </c>
      <c r="I762" s="2" t="e">
        <f>VLOOKUP(C762,#REF!,5,0)</f>
        <v>#REF!</v>
      </c>
    </row>
    <row r="763" spans="1:9" ht="16.5" customHeight="1" x14ac:dyDescent="0.2">
      <c r="A763" s="4">
        <v>1404</v>
      </c>
      <c r="B763" s="10" t="s">
        <v>2874</v>
      </c>
      <c r="C763" s="5" t="s">
        <v>2874</v>
      </c>
      <c r="D763" s="7" t="s">
        <v>2875</v>
      </c>
      <c r="E763" s="7" t="s">
        <v>2869</v>
      </c>
      <c r="F763" s="8" t="s">
        <v>3553</v>
      </c>
      <c r="G763" s="1" t="e">
        <f>VLOOKUP(B763,#REF!,5,0)</f>
        <v>#REF!</v>
      </c>
      <c r="H763" s="1" t="e">
        <f>VLOOKUP(B763,#REF!,5,0)</f>
        <v>#REF!</v>
      </c>
      <c r="I763" s="2" t="e">
        <f>VLOOKUP(C763,#REF!,5,0)</f>
        <v>#REF!</v>
      </c>
    </row>
    <row r="764" spans="1:9" ht="16.5" customHeight="1" x14ac:dyDescent="0.2">
      <c r="A764" s="4">
        <v>1443</v>
      </c>
      <c r="B764" s="10" t="s">
        <v>2956</v>
      </c>
      <c r="C764" s="5" t="s">
        <v>2956</v>
      </c>
      <c r="D764" s="7" t="s">
        <v>2957</v>
      </c>
      <c r="E764" s="7" t="s">
        <v>2947</v>
      </c>
      <c r="F764" s="8" t="s">
        <v>3566</v>
      </c>
      <c r="G764" s="1" t="e">
        <f>VLOOKUP(B764,#REF!,5,0)</f>
        <v>#REF!</v>
      </c>
      <c r="H764" s="1" t="e">
        <f>VLOOKUP(B764,#REF!,5,0)</f>
        <v>#REF!</v>
      </c>
      <c r="I764" s="2" t="e">
        <f>VLOOKUP(C764,#REF!,5,0)</f>
        <v>#REF!</v>
      </c>
    </row>
    <row r="765" spans="1:9" ht="16.5" customHeight="1" x14ac:dyDescent="0.2">
      <c r="A765" s="4">
        <v>1485</v>
      </c>
      <c r="B765" s="10" t="s">
        <v>3032</v>
      </c>
      <c r="C765" s="5" t="s">
        <v>3032</v>
      </c>
      <c r="D765" s="7" t="s">
        <v>3033</v>
      </c>
      <c r="E765" s="7" t="s">
        <v>3022</v>
      </c>
      <c r="F765" s="8" t="s">
        <v>3267</v>
      </c>
      <c r="G765" s="1" t="e">
        <f>VLOOKUP(B765,#REF!,5,0)</f>
        <v>#REF!</v>
      </c>
      <c r="H765" s="1" t="e">
        <f>VLOOKUP(B765,#REF!,5,0)</f>
        <v>#REF!</v>
      </c>
      <c r="I765" s="2" t="e">
        <f>VLOOKUP(C765,#REF!,5,0)</f>
        <v>#REF!</v>
      </c>
    </row>
    <row r="766" spans="1:9" ht="16.5" customHeight="1" x14ac:dyDescent="0.2">
      <c r="A766" s="4">
        <v>1529</v>
      </c>
      <c r="B766" s="10" t="s">
        <v>3110</v>
      </c>
      <c r="C766" s="5" t="s">
        <v>3110</v>
      </c>
      <c r="D766" s="7" t="s">
        <v>3111</v>
      </c>
      <c r="E766" s="7" t="s">
        <v>3102</v>
      </c>
      <c r="F766" s="8" t="s">
        <v>3461</v>
      </c>
      <c r="G766" s="1" t="e">
        <f>VLOOKUP(B766,#REF!,5,0)</f>
        <v>#REF!</v>
      </c>
      <c r="H766" s="1" t="e">
        <f>VLOOKUP(B766,#REF!,5,0)</f>
        <v>#REF!</v>
      </c>
      <c r="I766" s="2" t="e">
        <f>VLOOKUP(C766,#REF!,5,0)</f>
        <v>#REF!</v>
      </c>
    </row>
    <row r="767" spans="1:9" ht="16.5" customHeight="1" x14ac:dyDescent="0.2">
      <c r="A767" s="4">
        <v>1403</v>
      </c>
      <c r="B767" s="10" t="s">
        <v>2876</v>
      </c>
      <c r="C767" s="5" t="s">
        <v>2876</v>
      </c>
      <c r="D767" s="7" t="s">
        <v>2877</v>
      </c>
      <c r="E767" s="7" t="s">
        <v>2869</v>
      </c>
      <c r="F767" s="8" t="s">
        <v>3314</v>
      </c>
      <c r="G767" s="1" t="e">
        <f>VLOOKUP(B767,#REF!,5,0)</f>
        <v>#REF!</v>
      </c>
      <c r="H767" s="1" t="e">
        <f>VLOOKUP(B767,#REF!,5,0)</f>
        <v>#REF!</v>
      </c>
      <c r="I767" s="2" t="e">
        <f>VLOOKUP(C767,#REF!,5,0)</f>
        <v>#REF!</v>
      </c>
    </row>
    <row r="768" spans="1:9" ht="16.5" customHeight="1" x14ac:dyDescent="0.2">
      <c r="A768" s="4">
        <v>1442</v>
      </c>
      <c r="B768" s="10" t="s">
        <v>2958</v>
      </c>
      <c r="C768" s="5" t="s">
        <v>2958</v>
      </c>
      <c r="D768" s="7" t="s">
        <v>2959</v>
      </c>
      <c r="E768" s="7" t="s">
        <v>2947</v>
      </c>
      <c r="F768" s="8" t="s">
        <v>3227</v>
      </c>
      <c r="G768" s="1" t="e">
        <f>VLOOKUP(B768,#REF!,5,0)</f>
        <v>#REF!</v>
      </c>
      <c r="H768" s="1" t="e">
        <f>VLOOKUP(B768,#REF!,5,0)</f>
        <v>#REF!</v>
      </c>
      <c r="I768" s="2" t="e">
        <f>VLOOKUP(C768,#REF!,5,0)</f>
        <v>#REF!</v>
      </c>
    </row>
    <row r="769" spans="1:9" ht="16.5" customHeight="1" x14ac:dyDescent="0.2">
      <c r="A769" s="4">
        <v>1484</v>
      </c>
      <c r="B769" s="10" t="s">
        <v>3034</v>
      </c>
      <c r="C769" s="5" t="s">
        <v>3034</v>
      </c>
      <c r="D769" s="7" t="s">
        <v>3035</v>
      </c>
      <c r="E769" s="7" t="s">
        <v>3022</v>
      </c>
      <c r="F769" s="8" t="s">
        <v>3543</v>
      </c>
      <c r="G769" s="1" t="e">
        <f>VLOOKUP(B769,#REF!,5,0)</f>
        <v>#REF!</v>
      </c>
      <c r="H769" s="1" t="e">
        <f>VLOOKUP(B769,#REF!,5,0)</f>
        <v>#REF!</v>
      </c>
      <c r="I769" s="2" t="e">
        <f>VLOOKUP(C769,#REF!,5,0)</f>
        <v>#REF!</v>
      </c>
    </row>
    <row r="770" spans="1:9" ht="16.5" customHeight="1" x14ac:dyDescent="0.2">
      <c r="A770" s="4">
        <v>1402</v>
      </c>
      <c r="B770" s="10" t="s">
        <v>2884</v>
      </c>
      <c r="C770" s="5" t="s">
        <v>2884</v>
      </c>
      <c r="D770" s="7" t="s">
        <v>2885</v>
      </c>
      <c r="E770" s="7" t="s">
        <v>2869</v>
      </c>
      <c r="F770" s="8" t="s">
        <v>3469</v>
      </c>
      <c r="G770" s="1" t="e">
        <f>VLOOKUP(B770,#REF!,5,0)</f>
        <v>#REF!</v>
      </c>
      <c r="H770" s="1" t="e">
        <f>VLOOKUP(B770,#REF!,5,0)</f>
        <v>#REF!</v>
      </c>
      <c r="I770" s="2" t="e">
        <f>VLOOKUP(C770,#REF!,5,0)</f>
        <v>#REF!</v>
      </c>
    </row>
    <row r="771" spans="1:9" ht="16.5" customHeight="1" x14ac:dyDescent="0.2">
      <c r="A771" s="4">
        <v>1441</v>
      </c>
      <c r="B771" s="10" t="s">
        <v>2964</v>
      </c>
      <c r="C771" s="5" t="s">
        <v>2964</v>
      </c>
      <c r="D771" s="7" t="s">
        <v>2965</v>
      </c>
      <c r="E771" s="7" t="s">
        <v>2947</v>
      </c>
      <c r="F771" s="8" t="s">
        <v>3435</v>
      </c>
      <c r="G771" s="1" t="e">
        <f>VLOOKUP(B771,#REF!,5,0)</f>
        <v>#REF!</v>
      </c>
      <c r="H771" s="1" t="e">
        <f>VLOOKUP(B771,#REF!,5,0)</f>
        <v>#REF!</v>
      </c>
      <c r="I771" s="2" t="e">
        <f>VLOOKUP(C771,#REF!,5,0)</f>
        <v>#REF!</v>
      </c>
    </row>
    <row r="772" spans="1:9" ht="16.5" customHeight="1" x14ac:dyDescent="0.2">
      <c r="A772" s="4">
        <v>1483</v>
      </c>
      <c r="B772" s="10" t="s">
        <v>3036</v>
      </c>
      <c r="C772" s="5" t="s">
        <v>3036</v>
      </c>
      <c r="D772" s="7" t="s">
        <v>3037</v>
      </c>
      <c r="E772" s="7" t="s">
        <v>3022</v>
      </c>
      <c r="F772" s="8" t="s">
        <v>3628</v>
      </c>
      <c r="G772" s="1" t="e">
        <f>VLOOKUP(B772,#REF!,5,0)</f>
        <v>#REF!</v>
      </c>
      <c r="H772" s="1" t="e">
        <f>VLOOKUP(B772,#REF!,5,0)</f>
        <v>#REF!</v>
      </c>
      <c r="I772" s="2" t="e">
        <f>VLOOKUP(C772,#REF!,5,0)</f>
        <v>#REF!</v>
      </c>
    </row>
    <row r="773" spans="1:9" ht="16.5" customHeight="1" x14ac:dyDescent="0.2">
      <c r="A773" s="4">
        <v>1528</v>
      </c>
      <c r="B773" s="10" t="s">
        <v>3118</v>
      </c>
      <c r="C773" s="5" t="s">
        <v>3118</v>
      </c>
      <c r="D773" s="7" t="s">
        <v>3119</v>
      </c>
      <c r="E773" s="7" t="s">
        <v>3102</v>
      </c>
      <c r="F773" s="8" t="s">
        <v>3459</v>
      </c>
      <c r="G773" s="1" t="e">
        <f>VLOOKUP(B773,#REF!,5,0)</f>
        <v>#REF!</v>
      </c>
      <c r="H773" s="1" t="e">
        <f>VLOOKUP(B773,#REF!,5,0)</f>
        <v>#REF!</v>
      </c>
      <c r="I773" s="2" t="e">
        <f>VLOOKUP(C773,#REF!,5,0)</f>
        <v>#REF!</v>
      </c>
    </row>
    <row r="774" spans="1:9" ht="16.5" customHeight="1" x14ac:dyDescent="0.2">
      <c r="A774" s="4">
        <v>1401</v>
      </c>
      <c r="B774" s="10" t="s">
        <v>2878</v>
      </c>
      <c r="C774" s="5" t="s">
        <v>2878</v>
      </c>
      <c r="D774" s="7" t="s">
        <v>2879</v>
      </c>
      <c r="E774" s="7" t="s">
        <v>2869</v>
      </c>
      <c r="F774" s="8" t="s">
        <v>3345</v>
      </c>
      <c r="G774" s="1" t="e">
        <f>VLOOKUP(B774,#REF!,5,0)</f>
        <v>#REF!</v>
      </c>
      <c r="H774" s="1" t="e">
        <f>VLOOKUP(B774,#REF!,5,0)</f>
        <v>#REF!</v>
      </c>
      <c r="I774" s="2" t="e">
        <f>VLOOKUP(C774,#REF!,5,0)</f>
        <v>#REF!</v>
      </c>
    </row>
    <row r="775" spans="1:9" ht="16.5" customHeight="1" x14ac:dyDescent="0.2">
      <c r="A775" s="4">
        <v>1440</v>
      </c>
      <c r="B775" s="10" t="s">
        <v>2960</v>
      </c>
      <c r="C775" s="5" t="s">
        <v>2960</v>
      </c>
      <c r="D775" s="7" t="s">
        <v>2961</v>
      </c>
      <c r="E775" s="7" t="s">
        <v>2947</v>
      </c>
      <c r="F775" s="8" t="s">
        <v>3408</v>
      </c>
      <c r="G775" s="1" t="e">
        <f>VLOOKUP(B775,#REF!,5,0)</f>
        <v>#REF!</v>
      </c>
      <c r="H775" s="1" t="e">
        <f>VLOOKUP(B775,#REF!,5,0)</f>
        <v>#REF!</v>
      </c>
      <c r="I775" s="2" t="e">
        <f>VLOOKUP(C775,#REF!,5,0)</f>
        <v>#REF!</v>
      </c>
    </row>
    <row r="776" spans="1:9" ht="16.5" customHeight="1" x14ac:dyDescent="0.2">
      <c r="A776" s="4">
        <v>1527</v>
      </c>
      <c r="B776" s="10" t="s">
        <v>3112</v>
      </c>
      <c r="C776" s="5" t="s">
        <v>3112</v>
      </c>
      <c r="D776" s="7" t="s">
        <v>3113</v>
      </c>
      <c r="E776" s="7" t="s">
        <v>3102</v>
      </c>
      <c r="F776" s="8" t="s">
        <v>3515</v>
      </c>
      <c r="G776" s="1" t="e">
        <f>VLOOKUP(B776,#REF!,5,0)</f>
        <v>#REF!</v>
      </c>
      <c r="H776" s="1" t="e">
        <f>VLOOKUP(B776,#REF!,5,0)</f>
        <v>#REF!</v>
      </c>
      <c r="I776" s="2" t="e">
        <f>VLOOKUP(C776,#REF!,5,0)</f>
        <v>#REF!</v>
      </c>
    </row>
    <row r="777" spans="1:9" ht="16.5" customHeight="1" x14ac:dyDescent="0.2">
      <c r="A777" s="4">
        <v>1400</v>
      </c>
      <c r="B777" s="10" t="s">
        <v>2882</v>
      </c>
      <c r="C777" s="5" t="s">
        <v>2882</v>
      </c>
      <c r="D777" s="7" t="s">
        <v>2883</v>
      </c>
      <c r="E777" s="7" t="s">
        <v>2869</v>
      </c>
      <c r="F777" s="8" t="s">
        <v>3495</v>
      </c>
      <c r="G777" s="1" t="e">
        <f>VLOOKUP(B777,#REF!,5,0)</f>
        <v>#REF!</v>
      </c>
      <c r="H777" s="1" t="e">
        <f>VLOOKUP(B777,#REF!,5,0)</f>
        <v>#REF!</v>
      </c>
      <c r="I777" s="2" t="e">
        <f>VLOOKUP(C777,#REF!,5,0)</f>
        <v>#REF!</v>
      </c>
    </row>
    <row r="778" spans="1:9" ht="16.5" customHeight="1" x14ac:dyDescent="0.2">
      <c r="A778" s="4">
        <v>1439</v>
      </c>
      <c r="B778" s="10" t="s">
        <v>2963</v>
      </c>
      <c r="C778" s="5" t="s">
        <v>2963</v>
      </c>
      <c r="D778" s="7" t="s">
        <v>2582</v>
      </c>
      <c r="E778" s="7" t="s">
        <v>2947</v>
      </c>
      <c r="F778" s="8" t="s">
        <v>3356</v>
      </c>
      <c r="G778" s="1" t="e">
        <f>VLOOKUP(B778,#REF!,5,0)</f>
        <v>#REF!</v>
      </c>
      <c r="H778" s="1" t="e">
        <f>VLOOKUP(B778,#REF!,5,0)</f>
        <v>#REF!</v>
      </c>
      <c r="I778" s="2" t="e">
        <f>VLOOKUP(C778,#REF!,5,0)</f>
        <v>#REF!</v>
      </c>
    </row>
    <row r="779" spans="1:9" ht="16.5" customHeight="1" x14ac:dyDescent="0.2">
      <c r="A779" s="4">
        <v>1482</v>
      </c>
      <c r="B779" s="10" t="s">
        <v>3038</v>
      </c>
      <c r="C779" s="5" t="s">
        <v>3038</v>
      </c>
      <c r="D779" s="7" t="s">
        <v>3039</v>
      </c>
      <c r="E779" s="7" t="s">
        <v>3022</v>
      </c>
      <c r="F779" s="8" t="s">
        <v>3618</v>
      </c>
      <c r="G779" s="1" t="e">
        <f>VLOOKUP(B779,#REF!,5,0)</f>
        <v>#REF!</v>
      </c>
      <c r="H779" s="1" t="e">
        <f>VLOOKUP(B779,#REF!,5,0)</f>
        <v>#REF!</v>
      </c>
      <c r="I779" s="2" t="e">
        <f>VLOOKUP(C779,#REF!,5,0)</f>
        <v>#REF!</v>
      </c>
    </row>
    <row r="780" spans="1:9" ht="16.5" customHeight="1" x14ac:dyDescent="0.2">
      <c r="A780" s="4">
        <v>1526</v>
      </c>
      <c r="B780" s="10" t="s">
        <v>3114</v>
      </c>
      <c r="C780" s="5" t="s">
        <v>3114</v>
      </c>
      <c r="D780" s="7" t="s">
        <v>3115</v>
      </c>
      <c r="E780" s="7" t="s">
        <v>3102</v>
      </c>
      <c r="F780" s="8" t="s">
        <v>3480</v>
      </c>
      <c r="G780" s="1" t="e">
        <f>VLOOKUP(B780,#REF!,5,0)</f>
        <v>#REF!</v>
      </c>
      <c r="H780" s="1" t="e">
        <f>VLOOKUP(B780,#REF!,5,0)</f>
        <v>#REF!</v>
      </c>
      <c r="I780" s="2" t="e">
        <f>VLOOKUP(C780,#REF!,5,0)</f>
        <v>#REF!</v>
      </c>
    </row>
    <row r="781" spans="1:9" ht="16.5" customHeight="1" x14ac:dyDescent="0.2">
      <c r="A781" s="4">
        <v>1399</v>
      </c>
      <c r="B781" s="10" t="s">
        <v>2880</v>
      </c>
      <c r="C781" s="5" t="s">
        <v>2880</v>
      </c>
      <c r="D781" s="7" t="s">
        <v>2881</v>
      </c>
      <c r="E781" s="7" t="s">
        <v>2869</v>
      </c>
      <c r="F781" s="8" t="s">
        <v>3406</v>
      </c>
      <c r="G781" s="1" t="e">
        <f>VLOOKUP(B781,#REF!,5,0)</f>
        <v>#REF!</v>
      </c>
      <c r="H781" s="1" t="e">
        <f>VLOOKUP(B781,#REF!,5,0)</f>
        <v>#REF!</v>
      </c>
      <c r="I781" s="2" t="e">
        <f>VLOOKUP(C781,#REF!,5,0)</f>
        <v>#REF!</v>
      </c>
    </row>
    <row r="782" spans="1:9" ht="16.5" customHeight="1" x14ac:dyDescent="0.2">
      <c r="A782" s="4">
        <v>1438</v>
      </c>
      <c r="B782" s="10" t="s">
        <v>2962</v>
      </c>
      <c r="C782" s="5" t="s">
        <v>2962</v>
      </c>
      <c r="D782" s="7" t="s">
        <v>2731</v>
      </c>
      <c r="E782" s="7" t="s">
        <v>2947</v>
      </c>
      <c r="F782" s="8" t="s">
        <v>3461</v>
      </c>
      <c r="G782" s="1" t="e">
        <f>VLOOKUP(B782,#REF!,5,0)</f>
        <v>#REF!</v>
      </c>
      <c r="H782" s="1" t="e">
        <f>VLOOKUP(B782,#REF!,5,0)</f>
        <v>#REF!</v>
      </c>
      <c r="I782" s="2" t="e">
        <f>VLOOKUP(C782,#REF!,5,0)</f>
        <v>#REF!</v>
      </c>
    </row>
    <row r="783" spans="1:9" ht="16.5" customHeight="1" x14ac:dyDescent="0.2">
      <c r="A783" s="4">
        <v>1481</v>
      </c>
      <c r="B783" s="10" t="s">
        <v>3040</v>
      </c>
      <c r="C783" s="5" t="s">
        <v>3040</v>
      </c>
      <c r="D783" s="7" t="s">
        <v>3041</v>
      </c>
      <c r="E783" s="7" t="s">
        <v>3022</v>
      </c>
      <c r="F783" s="8" t="s">
        <v>3406</v>
      </c>
      <c r="G783" s="1" t="e">
        <f>VLOOKUP(B783,#REF!,5,0)</f>
        <v>#REF!</v>
      </c>
      <c r="H783" s="1" t="e">
        <f>VLOOKUP(B783,#REF!,5,0)</f>
        <v>#REF!</v>
      </c>
      <c r="I783" s="2" t="e">
        <f>VLOOKUP(C783,#REF!,5,0)</f>
        <v>#REF!</v>
      </c>
    </row>
    <row r="784" spans="1:9" ht="16.5" customHeight="1" x14ac:dyDescent="0.2">
      <c r="A784" s="4">
        <v>1525</v>
      </c>
      <c r="B784" s="10" t="s">
        <v>3120</v>
      </c>
      <c r="C784" s="5" t="s">
        <v>3120</v>
      </c>
      <c r="D784" s="7" t="s">
        <v>3121</v>
      </c>
      <c r="E784" s="7" t="s">
        <v>3102</v>
      </c>
      <c r="F784" s="8" t="s">
        <v>3630</v>
      </c>
      <c r="G784" s="1" t="e">
        <f>VLOOKUP(B784,#REF!,5,0)</f>
        <v>#REF!</v>
      </c>
      <c r="H784" s="1" t="e">
        <f>VLOOKUP(B784,#REF!,5,0)</f>
        <v>#REF!</v>
      </c>
      <c r="I784" s="2" t="e">
        <f>VLOOKUP(C784,#REF!,5,0)</f>
        <v>#REF!</v>
      </c>
    </row>
    <row r="785" spans="1:9" ht="16.5" customHeight="1" x14ac:dyDescent="0.2">
      <c r="A785" s="4">
        <v>1398</v>
      </c>
      <c r="B785" s="10" t="s">
        <v>2886</v>
      </c>
      <c r="C785" s="5" t="s">
        <v>2886</v>
      </c>
      <c r="D785" s="7" t="s">
        <v>2887</v>
      </c>
      <c r="E785" s="7" t="s">
        <v>2869</v>
      </c>
      <c r="F785" s="8" t="s">
        <v>3298</v>
      </c>
      <c r="G785" s="1" t="e">
        <f>VLOOKUP(B785,#REF!,5,0)</f>
        <v>#REF!</v>
      </c>
      <c r="H785" s="1" t="e">
        <f>VLOOKUP(B785,#REF!,5,0)</f>
        <v>#REF!</v>
      </c>
      <c r="I785" s="2" t="e">
        <f>VLOOKUP(C785,#REF!,5,0)</f>
        <v>#REF!</v>
      </c>
    </row>
    <row r="786" spans="1:9" ht="16.5" customHeight="1" x14ac:dyDescent="0.2">
      <c r="A786" s="4">
        <v>1480</v>
      </c>
      <c r="B786" s="10" t="s">
        <v>3044</v>
      </c>
      <c r="C786" s="5" t="s">
        <v>3044</v>
      </c>
      <c r="D786" s="7" t="s">
        <v>3045</v>
      </c>
      <c r="E786" s="7" t="s">
        <v>3022</v>
      </c>
      <c r="F786" s="8" t="s">
        <v>3518</v>
      </c>
      <c r="G786" s="1" t="e">
        <f>VLOOKUP(B786,#REF!,5,0)</f>
        <v>#REF!</v>
      </c>
      <c r="H786" s="1" t="e">
        <f>VLOOKUP(B786,#REF!,5,0)</f>
        <v>#REF!</v>
      </c>
      <c r="I786" s="2" t="e">
        <f>VLOOKUP(C786,#REF!,5,0)</f>
        <v>#REF!</v>
      </c>
    </row>
    <row r="787" spans="1:9" ht="16.5" customHeight="1" x14ac:dyDescent="0.2">
      <c r="A787" s="4">
        <v>1524</v>
      </c>
      <c r="B787" s="10" t="s">
        <v>3124</v>
      </c>
      <c r="C787" s="5" t="s">
        <v>3124</v>
      </c>
      <c r="D787" s="7" t="s">
        <v>3125</v>
      </c>
      <c r="E787" s="7" t="s">
        <v>3102</v>
      </c>
      <c r="F787" s="8" t="s">
        <v>3445</v>
      </c>
      <c r="G787" s="1" t="e">
        <f>VLOOKUP(B787,#REF!,5,0)</f>
        <v>#REF!</v>
      </c>
      <c r="H787" s="1" t="e">
        <f>VLOOKUP(B787,#REF!,5,0)</f>
        <v>#REF!</v>
      </c>
      <c r="I787" s="2" t="e">
        <f>VLOOKUP(C787,#REF!,5,0)</f>
        <v>#REF!</v>
      </c>
    </row>
    <row r="788" spans="1:9" ht="16.5" customHeight="1" x14ac:dyDescent="0.2">
      <c r="A788" s="4">
        <v>1397</v>
      </c>
      <c r="B788" s="10" t="s">
        <v>2890</v>
      </c>
      <c r="C788" s="5" t="s">
        <v>2890</v>
      </c>
      <c r="D788" s="7" t="s">
        <v>1476</v>
      </c>
      <c r="E788" s="7" t="s">
        <v>2869</v>
      </c>
      <c r="F788" s="8" t="s">
        <v>3421</v>
      </c>
      <c r="G788" s="1" t="e">
        <f>VLOOKUP(B788,#REF!,5,0)</f>
        <v>#REF!</v>
      </c>
      <c r="H788" s="1" t="e">
        <f>VLOOKUP(B788,#REF!,5,0)</f>
        <v>#REF!</v>
      </c>
      <c r="I788" s="2" t="e">
        <f>VLOOKUP(C788,#REF!,5,0)</f>
        <v>#REF!</v>
      </c>
    </row>
    <row r="789" spans="1:9" ht="16.5" customHeight="1" x14ac:dyDescent="0.2">
      <c r="A789" s="4">
        <v>1437</v>
      </c>
      <c r="B789" s="10" t="s">
        <v>2966</v>
      </c>
      <c r="C789" s="5" t="s">
        <v>2966</v>
      </c>
      <c r="D789" s="7" t="s">
        <v>2967</v>
      </c>
      <c r="E789" s="7" t="s">
        <v>2947</v>
      </c>
      <c r="F789" s="8" t="s">
        <v>3236</v>
      </c>
      <c r="G789" s="1" t="e">
        <f>VLOOKUP(B789,#REF!,5,0)</f>
        <v>#REF!</v>
      </c>
      <c r="H789" s="1" t="e">
        <f>VLOOKUP(B789,#REF!,5,0)</f>
        <v>#REF!</v>
      </c>
      <c r="I789" s="2" t="e">
        <f>VLOOKUP(C789,#REF!,5,0)</f>
        <v>#REF!</v>
      </c>
    </row>
    <row r="790" spans="1:9" ht="16.5" customHeight="1" x14ac:dyDescent="0.2">
      <c r="A790" s="4">
        <v>1479</v>
      </c>
      <c r="B790" s="10" t="s">
        <v>3042</v>
      </c>
      <c r="C790" s="5" t="s">
        <v>3042</v>
      </c>
      <c r="D790" s="7" t="s">
        <v>3043</v>
      </c>
      <c r="E790" s="7" t="s">
        <v>3022</v>
      </c>
      <c r="F790" s="8" t="s">
        <v>3515</v>
      </c>
      <c r="G790" s="1" t="e">
        <f>VLOOKUP(B790,#REF!,5,0)</f>
        <v>#REF!</v>
      </c>
      <c r="H790" s="1" t="e">
        <f>VLOOKUP(B790,#REF!,5,0)</f>
        <v>#REF!</v>
      </c>
      <c r="I790" s="2" t="e">
        <f>VLOOKUP(C790,#REF!,5,0)</f>
        <v>#REF!</v>
      </c>
    </row>
    <row r="791" spans="1:9" ht="16.5" customHeight="1" x14ac:dyDescent="0.2">
      <c r="A791" s="4">
        <v>1523</v>
      </c>
      <c r="B791" s="10" t="s">
        <v>3122</v>
      </c>
      <c r="C791" s="5" t="s">
        <v>3122</v>
      </c>
      <c r="D791" s="7" t="s">
        <v>3123</v>
      </c>
      <c r="E791" s="7" t="s">
        <v>3102</v>
      </c>
      <c r="F791" s="8" t="s">
        <v>3437</v>
      </c>
      <c r="G791" s="1" t="e">
        <f>VLOOKUP(B791,#REF!,5,0)</f>
        <v>#REF!</v>
      </c>
      <c r="H791" s="1" t="e">
        <f>VLOOKUP(B791,#REF!,5,0)</f>
        <v>#REF!</v>
      </c>
      <c r="I791" s="2" t="e">
        <f>VLOOKUP(C791,#REF!,5,0)</f>
        <v>#REF!</v>
      </c>
    </row>
    <row r="792" spans="1:9" ht="16.5" customHeight="1" x14ac:dyDescent="0.2">
      <c r="A792" s="4">
        <v>1396</v>
      </c>
      <c r="B792" s="10" t="s">
        <v>2888</v>
      </c>
      <c r="C792" s="5" t="s">
        <v>2888</v>
      </c>
      <c r="D792" s="7" t="s">
        <v>2889</v>
      </c>
      <c r="E792" s="7" t="s">
        <v>2869</v>
      </c>
      <c r="F792" s="8" t="s">
        <v>3623</v>
      </c>
      <c r="G792" s="1" t="e">
        <f>VLOOKUP(B792,#REF!,5,0)</f>
        <v>#REF!</v>
      </c>
      <c r="H792" s="1" t="e">
        <f>VLOOKUP(B792,#REF!,5,0)</f>
        <v>#REF!</v>
      </c>
      <c r="I792" s="2" t="e">
        <f>VLOOKUP(C792,#REF!,5,0)</f>
        <v>#REF!</v>
      </c>
    </row>
    <row r="793" spans="1:9" ht="16.5" customHeight="1" x14ac:dyDescent="0.2">
      <c r="A793" s="4">
        <v>1436</v>
      </c>
      <c r="B793" s="10" t="s">
        <v>2968</v>
      </c>
      <c r="C793" s="5" t="s">
        <v>2968</v>
      </c>
      <c r="D793" s="7" t="s">
        <v>1375</v>
      </c>
      <c r="E793" s="7" t="s">
        <v>2947</v>
      </c>
      <c r="F793" s="8" t="s">
        <v>3219</v>
      </c>
      <c r="G793" s="1" t="e">
        <f>VLOOKUP(B793,#REF!,5,0)</f>
        <v>#REF!</v>
      </c>
      <c r="H793" s="1" t="e">
        <f>VLOOKUP(B793,#REF!,5,0)</f>
        <v>#REF!</v>
      </c>
      <c r="I793" s="2" t="e">
        <f>VLOOKUP(C793,#REF!,5,0)</f>
        <v>#REF!</v>
      </c>
    </row>
    <row r="794" spans="1:9" ht="16.5" customHeight="1" x14ac:dyDescent="0.2">
      <c r="A794" s="4">
        <v>1478</v>
      </c>
      <c r="B794" s="10" t="s">
        <v>3046</v>
      </c>
      <c r="C794" s="5" t="s">
        <v>3046</v>
      </c>
      <c r="D794" s="7" t="s">
        <v>877</v>
      </c>
      <c r="E794" s="7" t="s">
        <v>3022</v>
      </c>
      <c r="F794" s="8" t="s">
        <v>3325</v>
      </c>
      <c r="G794" s="1" t="e">
        <f>VLOOKUP(B794,#REF!,5,0)</f>
        <v>#REF!</v>
      </c>
      <c r="H794" s="1" t="e">
        <f>VLOOKUP(B794,#REF!,5,0)</f>
        <v>#REF!</v>
      </c>
      <c r="I794" s="2" t="e">
        <f>VLOOKUP(C794,#REF!,5,0)</f>
        <v>#REF!</v>
      </c>
    </row>
    <row r="795" spans="1:9" ht="16.5" customHeight="1" x14ac:dyDescent="0.2">
      <c r="A795" s="4">
        <v>1522</v>
      </c>
      <c r="B795" s="10" t="s">
        <v>3126</v>
      </c>
      <c r="C795" s="5" t="s">
        <v>3126</v>
      </c>
      <c r="D795" s="7" t="s">
        <v>3127</v>
      </c>
      <c r="E795" s="7" t="s">
        <v>3102</v>
      </c>
      <c r="F795" s="8" t="s">
        <v>3570</v>
      </c>
      <c r="G795" s="1" t="e">
        <f>VLOOKUP(B795,#REF!,5,0)</f>
        <v>#REF!</v>
      </c>
      <c r="H795" s="1" t="e">
        <f>VLOOKUP(B795,#REF!,5,0)</f>
        <v>#REF!</v>
      </c>
      <c r="I795" s="2" t="e">
        <f>VLOOKUP(C795,#REF!,5,0)</f>
        <v>#REF!</v>
      </c>
    </row>
    <row r="796" spans="1:9" ht="16.5" customHeight="1" x14ac:dyDescent="0.2">
      <c r="A796" s="4">
        <v>1395</v>
      </c>
      <c r="B796" s="10" t="s">
        <v>2891</v>
      </c>
      <c r="C796" s="5" t="s">
        <v>2891</v>
      </c>
      <c r="D796" s="7" t="s">
        <v>2892</v>
      </c>
      <c r="E796" s="7" t="s">
        <v>2869</v>
      </c>
      <c r="F796" s="8" t="s">
        <v>3570</v>
      </c>
      <c r="G796" s="1" t="e">
        <f>VLOOKUP(B796,#REF!,5,0)</f>
        <v>#REF!</v>
      </c>
      <c r="H796" s="1" t="e">
        <f>VLOOKUP(B796,#REF!,5,0)</f>
        <v>#REF!</v>
      </c>
      <c r="I796" s="2" t="e">
        <f>VLOOKUP(C796,#REF!,5,0)</f>
        <v>#REF!</v>
      </c>
    </row>
    <row r="797" spans="1:9" ht="16.5" customHeight="1" x14ac:dyDescent="0.2">
      <c r="A797" s="4">
        <v>1435</v>
      </c>
      <c r="B797" s="10" t="s">
        <v>2969</v>
      </c>
      <c r="C797" s="5" t="s">
        <v>2969</v>
      </c>
      <c r="D797" s="7" t="s">
        <v>2970</v>
      </c>
      <c r="E797" s="7" t="s">
        <v>2947</v>
      </c>
      <c r="F797" s="8" t="s">
        <v>3563</v>
      </c>
      <c r="G797" s="1" t="e">
        <f>VLOOKUP(B797,#REF!,5,0)</f>
        <v>#REF!</v>
      </c>
      <c r="H797" s="1" t="e">
        <f>VLOOKUP(B797,#REF!,5,0)</f>
        <v>#REF!</v>
      </c>
      <c r="I797" s="2" t="e">
        <f>VLOOKUP(C797,#REF!,5,0)</f>
        <v>#REF!</v>
      </c>
    </row>
    <row r="798" spans="1:9" ht="16.5" customHeight="1" x14ac:dyDescent="0.2">
      <c r="A798" s="4">
        <v>1477</v>
      </c>
      <c r="B798" s="10" t="s">
        <v>3047</v>
      </c>
      <c r="C798" s="5" t="s">
        <v>3047</v>
      </c>
      <c r="D798" s="7" t="s">
        <v>3048</v>
      </c>
      <c r="E798" s="7" t="s">
        <v>3022</v>
      </c>
      <c r="F798" s="8" t="s">
        <v>3387</v>
      </c>
      <c r="G798" s="1" t="e">
        <f>VLOOKUP(B798,#REF!,5,0)</f>
        <v>#REF!</v>
      </c>
      <c r="H798" s="1" t="e">
        <f>VLOOKUP(B798,#REF!,5,0)</f>
        <v>#REF!</v>
      </c>
      <c r="I798" s="2" t="e">
        <f>VLOOKUP(C798,#REF!,5,0)</f>
        <v>#REF!</v>
      </c>
    </row>
    <row r="799" spans="1:9" ht="16.5" customHeight="1" x14ac:dyDescent="0.2">
      <c r="A799" s="4">
        <v>1394</v>
      </c>
      <c r="B799" s="10" t="s">
        <v>2893</v>
      </c>
      <c r="C799" s="5" t="s">
        <v>2893</v>
      </c>
      <c r="D799" s="7" t="s">
        <v>2894</v>
      </c>
      <c r="E799" s="7" t="s">
        <v>2869</v>
      </c>
      <c r="F799" s="8" t="s">
        <v>3353</v>
      </c>
      <c r="G799" s="1" t="e">
        <f>VLOOKUP(B799,#REF!,5,0)</f>
        <v>#REF!</v>
      </c>
      <c r="H799" s="1" t="e">
        <f>VLOOKUP(B799,#REF!,5,0)</f>
        <v>#REF!</v>
      </c>
      <c r="I799" s="2" t="e">
        <f>VLOOKUP(C799,#REF!,5,0)</f>
        <v>#REF!</v>
      </c>
    </row>
    <row r="800" spans="1:9" ht="16.5" customHeight="1" x14ac:dyDescent="0.2">
      <c r="A800" s="4">
        <v>1434</v>
      </c>
      <c r="B800" s="10" t="s">
        <v>2971</v>
      </c>
      <c r="C800" s="5" t="s">
        <v>2971</v>
      </c>
      <c r="D800" s="7" t="s">
        <v>2972</v>
      </c>
      <c r="E800" s="7" t="s">
        <v>2947</v>
      </c>
      <c r="F800" s="8" t="s">
        <v>3366</v>
      </c>
      <c r="G800" s="1" t="e">
        <f>VLOOKUP(B800,#REF!,5,0)</f>
        <v>#REF!</v>
      </c>
      <c r="H800" s="1" t="e">
        <f>VLOOKUP(B800,#REF!,5,0)</f>
        <v>#REF!</v>
      </c>
      <c r="I800" s="2" t="e">
        <f>VLOOKUP(C800,#REF!,5,0)</f>
        <v>#REF!</v>
      </c>
    </row>
    <row r="801" spans="1:9" ht="16.5" customHeight="1" x14ac:dyDescent="0.2">
      <c r="A801" s="4">
        <v>1476</v>
      </c>
      <c r="B801" s="10" t="s">
        <v>3049</v>
      </c>
      <c r="C801" s="5" t="s">
        <v>3049</v>
      </c>
      <c r="D801" s="7" t="s">
        <v>3050</v>
      </c>
      <c r="E801" s="7" t="s">
        <v>3022</v>
      </c>
      <c r="F801" s="8" t="s">
        <v>3499</v>
      </c>
      <c r="G801" s="1" t="e">
        <f>VLOOKUP(B801,#REF!,5,0)</f>
        <v>#REF!</v>
      </c>
      <c r="H801" s="1" t="e">
        <f>VLOOKUP(B801,#REF!,5,0)</f>
        <v>#REF!</v>
      </c>
      <c r="I801" s="2" t="e">
        <f>VLOOKUP(C801,#REF!,5,0)</f>
        <v>#REF!</v>
      </c>
    </row>
    <row r="802" spans="1:9" ht="16.5" customHeight="1" x14ac:dyDescent="0.2">
      <c r="A802" s="4">
        <v>1393</v>
      </c>
      <c r="B802" s="10" t="s">
        <v>2898</v>
      </c>
      <c r="C802" s="5" t="s">
        <v>2898</v>
      </c>
      <c r="D802" s="7" t="s">
        <v>2899</v>
      </c>
      <c r="E802" s="7" t="s">
        <v>2869</v>
      </c>
      <c r="F802" s="8" t="s">
        <v>3229</v>
      </c>
      <c r="G802" s="1" t="e">
        <f>VLOOKUP(B802,#REF!,5,0)</f>
        <v>#REF!</v>
      </c>
      <c r="H802" s="1" t="e">
        <f>VLOOKUP(B802,#REF!,5,0)</f>
        <v>#REF!</v>
      </c>
      <c r="I802" s="2" t="e">
        <f>VLOOKUP(C802,#REF!,5,0)</f>
        <v>#REF!</v>
      </c>
    </row>
    <row r="803" spans="1:9" ht="16.5" customHeight="1" x14ac:dyDescent="0.2">
      <c r="A803" s="4">
        <v>1433</v>
      </c>
      <c r="B803" s="10" t="s">
        <v>2976</v>
      </c>
      <c r="C803" s="5" t="s">
        <v>2976</v>
      </c>
      <c r="D803" s="7" t="s">
        <v>2977</v>
      </c>
      <c r="E803" s="7" t="s">
        <v>2947</v>
      </c>
      <c r="F803" s="8" t="s">
        <v>3409</v>
      </c>
      <c r="G803" s="1" t="e">
        <f>VLOOKUP(B803,#REF!,5,0)</f>
        <v>#REF!</v>
      </c>
      <c r="H803" s="1" t="e">
        <f>VLOOKUP(B803,#REF!,5,0)</f>
        <v>#REF!</v>
      </c>
      <c r="I803" s="2" t="e">
        <f>VLOOKUP(C803,#REF!,5,0)</f>
        <v>#REF!</v>
      </c>
    </row>
    <row r="804" spans="1:9" ht="16.5" customHeight="1" x14ac:dyDescent="0.2">
      <c r="A804" s="4">
        <v>1521</v>
      </c>
      <c r="B804" s="10" t="s">
        <v>3130</v>
      </c>
      <c r="C804" s="5" t="s">
        <v>3130</v>
      </c>
      <c r="D804" s="7" t="s">
        <v>3131</v>
      </c>
      <c r="E804" s="7" t="s">
        <v>3102</v>
      </c>
      <c r="F804" s="8" t="s">
        <v>3422</v>
      </c>
      <c r="G804" s="1" t="e">
        <f>VLOOKUP(B804,#REF!,5,0)</f>
        <v>#REF!</v>
      </c>
      <c r="H804" s="1" t="e">
        <f>VLOOKUP(B804,#REF!,5,0)</f>
        <v>#REF!</v>
      </c>
      <c r="I804" s="2" t="e">
        <f>VLOOKUP(C804,#REF!,5,0)</f>
        <v>#REF!</v>
      </c>
    </row>
    <row r="805" spans="1:9" ht="16.5" customHeight="1" x14ac:dyDescent="0.2">
      <c r="A805" s="4">
        <v>1392</v>
      </c>
      <c r="B805" s="10" t="s">
        <v>2895</v>
      </c>
      <c r="C805" s="5" t="s">
        <v>2895</v>
      </c>
      <c r="D805" s="7" t="s">
        <v>2896</v>
      </c>
      <c r="E805" s="7" t="s">
        <v>2869</v>
      </c>
      <c r="F805" s="8" t="s">
        <v>3619</v>
      </c>
      <c r="G805" s="1" t="e">
        <f>VLOOKUP(B805,#REF!,5,0)</f>
        <v>#REF!</v>
      </c>
      <c r="H805" s="1" t="e">
        <f>VLOOKUP(B805,#REF!,5,0)</f>
        <v>#REF!</v>
      </c>
      <c r="I805" s="2" t="e">
        <f>VLOOKUP(C805,#REF!,5,0)</f>
        <v>#REF!</v>
      </c>
    </row>
    <row r="806" spans="1:9" ht="16.5" customHeight="1" x14ac:dyDescent="0.2">
      <c r="A806" s="4">
        <v>1432</v>
      </c>
      <c r="B806" s="10" t="s">
        <v>2973</v>
      </c>
      <c r="C806" s="5" t="s">
        <v>2973</v>
      </c>
      <c r="D806" s="7" t="s">
        <v>2896</v>
      </c>
      <c r="E806" s="7" t="s">
        <v>2947</v>
      </c>
      <c r="F806" s="8" t="s">
        <v>3299</v>
      </c>
      <c r="G806" s="1" t="e">
        <f>VLOOKUP(B806,#REF!,5,0)</f>
        <v>#REF!</v>
      </c>
      <c r="H806" s="1" t="e">
        <f>VLOOKUP(B806,#REF!,5,0)</f>
        <v>#REF!</v>
      </c>
      <c r="I806" s="2" t="e">
        <f>VLOOKUP(C806,#REF!,5,0)</f>
        <v>#REF!</v>
      </c>
    </row>
    <row r="807" spans="1:9" ht="16.5" customHeight="1" x14ac:dyDescent="0.2">
      <c r="A807" s="4">
        <v>1475</v>
      </c>
      <c r="B807" s="10" t="s">
        <v>3051</v>
      </c>
      <c r="C807" s="5" t="s">
        <v>3051</v>
      </c>
      <c r="D807" s="7" t="s">
        <v>1045</v>
      </c>
      <c r="E807" s="7" t="s">
        <v>3022</v>
      </c>
      <c r="F807" s="8" t="s">
        <v>3253</v>
      </c>
      <c r="G807" s="1" t="e">
        <f>VLOOKUP(B807,#REF!,5,0)</f>
        <v>#REF!</v>
      </c>
      <c r="H807" s="1" t="e">
        <f>VLOOKUP(B807,#REF!,5,0)</f>
        <v>#REF!</v>
      </c>
      <c r="I807" s="2" t="e">
        <f>VLOOKUP(C807,#REF!,5,0)</f>
        <v>#REF!</v>
      </c>
    </row>
    <row r="808" spans="1:9" ht="16.5" customHeight="1" x14ac:dyDescent="0.2">
      <c r="A808" s="4">
        <v>1520</v>
      </c>
      <c r="B808" s="10" t="s">
        <v>3128</v>
      </c>
      <c r="C808" s="5" t="s">
        <v>3128</v>
      </c>
      <c r="D808" s="7" t="s">
        <v>3129</v>
      </c>
      <c r="E808" s="7" t="s">
        <v>3102</v>
      </c>
      <c r="F808" s="8" t="s">
        <v>3564</v>
      </c>
      <c r="G808" s="1" t="e">
        <f>VLOOKUP(B808,#REF!,5,0)</f>
        <v>#REF!</v>
      </c>
      <c r="H808" s="1" t="e">
        <f>VLOOKUP(B808,#REF!,5,0)</f>
        <v>#REF!</v>
      </c>
      <c r="I808" s="2" t="e">
        <f>VLOOKUP(C808,#REF!,5,0)</f>
        <v>#REF!</v>
      </c>
    </row>
    <row r="809" spans="1:9" ht="16.5" customHeight="1" x14ac:dyDescent="0.2">
      <c r="A809" s="4">
        <v>1391</v>
      </c>
      <c r="B809" s="10" t="s">
        <v>2897</v>
      </c>
      <c r="C809" s="5" t="s">
        <v>2897</v>
      </c>
      <c r="D809" s="7" t="s">
        <v>881</v>
      </c>
      <c r="E809" s="7" t="s">
        <v>2869</v>
      </c>
      <c r="F809" s="8" t="s">
        <v>3278</v>
      </c>
      <c r="G809" s="1" t="e">
        <f>VLOOKUP(B809,#REF!,5,0)</f>
        <v>#REF!</v>
      </c>
      <c r="H809" s="1" t="e">
        <f>VLOOKUP(B809,#REF!,5,0)</f>
        <v>#REF!</v>
      </c>
      <c r="I809" s="2" t="e">
        <f>VLOOKUP(C809,#REF!,5,0)</f>
        <v>#REF!</v>
      </c>
    </row>
    <row r="810" spans="1:9" ht="16.5" customHeight="1" x14ac:dyDescent="0.2">
      <c r="A810" s="4">
        <v>1431</v>
      </c>
      <c r="B810" s="10" t="s">
        <v>2974</v>
      </c>
      <c r="C810" s="5" t="s">
        <v>2974</v>
      </c>
      <c r="D810" s="7" t="s">
        <v>2975</v>
      </c>
      <c r="E810" s="7" t="s">
        <v>2947</v>
      </c>
      <c r="F810" s="8" t="s">
        <v>3445</v>
      </c>
      <c r="G810" s="1" t="e">
        <f>VLOOKUP(B810,#REF!,5,0)</f>
        <v>#REF!</v>
      </c>
      <c r="H810" s="1" t="e">
        <f>VLOOKUP(B810,#REF!,5,0)</f>
        <v>#REF!</v>
      </c>
      <c r="I810" s="2" t="e">
        <f>VLOOKUP(C810,#REF!,5,0)</f>
        <v>#REF!</v>
      </c>
    </row>
    <row r="811" spans="1:9" ht="16.5" customHeight="1" x14ac:dyDescent="0.2">
      <c r="A811" s="4">
        <v>1474</v>
      </c>
      <c r="B811" s="10" t="s">
        <v>3052</v>
      </c>
      <c r="C811" s="5" t="s">
        <v>3052</v>
      </c>
      <c r="D811" s="7" t="s">
        <v>3053</v>
      </c>
      <c r="E811" s="7" t="s">
        <v>3022</v>
      </c>
      <c r="F811" s="8" t="s">
        <v>3266</v>
      </c>
      <c r="G811" s="1" t="e">
        <f>VLOOKUP(B811,#REF!,5,0)</f>
        <v>#REF!</v>
      </c>
      <c r="H811" s="1" t="e">
        <f>VLOOKUP(B811,#REF!,5,0)</f>
        <v>#REF!</v>
      </c>
      <c r="I811" s="2" t="e">
        <f>VLOOKUP(C811,#REF!,5,0)</f>
        <v>#REF!</v>
      </c>
    </row>
    <row r="812" spans="1:9" ht="16.5" customHeight="1" x14ac:dyDescent="0.2">
      <c r="A812" s="4">
        <v>1519</v>
      </c>
      <c r="B812" s="10" t="s">
        <v>3132</v>
      </c>
      <c r="C812" s="5" t="s">
        <v>3132</v>
      </c>
      <c r="D812" s="7" t="s">
        <v>3133</v>
      </c>
      <c r="E812" s="7" t="s">
        <v>3102</v>
      </c>
      <c r="F812" s="8" t="s">
        <v>3223</v>
      </c>
      <c r="G812" s="1" t="e">
        <f>VLOOKUP(B812,#REF!,5,0)</f>
        <v>#REF!</v>
      </c>
      <c r="H812" s="1" t="e">
        <f>VLOOKUP(B812,#REF!,5,0)</f>
        <v>#REF!</v>
      </c>
      <c r="I812" s="2" t="e">
        <f>VLOOKUP(C812,#REF!,5,0)</f>
        <v>#REF!</v>
      </c>
    </row>
    <row r="813" spans="1:9" ht="16.5" customHeight="1" x14ac:dyDescent="0.2">
      <c r="A813" s="4">
        <v>1430</v>
      </c>
      <c r="B813" s="10" t="s">
        <v>2978</v>
      </c>
      <c r="C813" s="5" t="s">
        <v>2978</v>
      </c>
      <c r="D813" s="7" t="s">
        <v>2979</v>
      </c>
      <c r="E813" s="7" t="s">
        <v>2947</v>
      </c>
      <c r="F813" s="8" t="s">
        <v>3404</v>
      </c>
      <c r="G813" s="1" t="e">
        <f>VLOOKUP(B813,#REF!,5,0)</f>
        <v>#REF!</v>
      </c>
      <c r="H813" s="1" t="e">
        <f>VLOOKUP(B813,#REF!,5,0)</f>
        <v>#REF!</v>
      </c>
      <c r="I813" s="2" t="e">
        <f>VLOOKUP(C813,#REF!,5,0)</f>
        <v>#REF!</v>
      </c>
    </row>
    <row r="814" spans="1:9" ht="16.5" customHeight="1" x14ac:dyDescent="0.2">
      <c r="A814" s="4">
        <v>1473</v>
      </c>
      <c r="B814" s="10" t="s">
        <v>3054</v>
      </c>
      <c r="C814" s="5" t="s">
        <v>3054</v>
      </c>
      <c r="D814" s="7" t="s">
        <v>3055</v>
      </c>
      <c r="E814" s="7" t="s">
        <v>3022</v>
      </c>
      <c r="F814" s="8" t="s">
        <v>3446</v>
      </c>
      <c r="G814" s="1" t="e">
        <f>VLOOKUP(B814,#REF!,5,0)</f>
        <v>#REF!</v>
      </c>
      <c r="H814" s="1" t="e">
        <f>VLOOKUP(B814,#REF!,5,0)</f>
        <v>#REF!</v>
      </c>
      <c r="I814" s="2" t="e">
        <f>VLOOKUP(C814,#REF!,5,0)</f>
        <v>#REF!</v>
      </c>
    </row>
    <row r="815" spans="1:9" ht="16.5" customHeight="1" x14ac:dyDescent="0.2">
      <c r="A815" s="4">
        <v>1518</v>
      </c>
      <c r="B815" s="10" t="s">
        <v>3134</v>
      </c>
      <c r="C815" s="5" t="s">
        <v>3134</v>
      </c>
      <c r="D815" s="7" t="s">
        <v>3135</v>
      </c>
      <c r="E815" s="7" t="s">
        <v>3102</v>
      </c>
      <c r="F815" s="8" t="s">
        <v>3245</v>
      </c>
      <c r="G815" s="1" t="e">
        <f>VLOOKUP(B815,#REF!,5,0)</f>
        <v>#REF!</v>
      </c>
      <c r="H815" s="1" t="e">
        <f>VLOOKUP(B815,#REF!,5,0)</f>
        <v>#REF!</v>
      </c>
      <c r="I815" s="2" t="e">
        <f>VLOOKUP(C815,#REF!,5,0)</f>
        <v>#REF!</v>
      </c>
    </row>
    <row r="816" spans="1:9" ht="16.5" customHeight="1" x14ac:dyDescent="0.2">
      <c r="A816" s="4">
        <v>1390</v>
      </c>
      <c r="B816" s="10" t="s">
        <v>2900</v>
      </c>
      <c r="C816" s="5" t="s">
        <v>2900</v>
      </c>
      <c r="D816" s="7" t="s">
        <v>2901</v>
      </c>
      <c r="E816" s="7" t="s">
        <v>2869</v>
      </c>
      <c r="F816" s="8" t="s">
        <v>3555</v>
      </c>
      <c r="G816" s="1" t="e">
        <f>VLOOKUP(B816,#REF!,5,0)</f>
        <v>#REF!</v>
      </c>
      <c r="H816" s="1" t="e">
        <f>VLOOKUP(B816,#REF!,5,0)</f>
        <v>#REF!</v>
      </c>
      <c r="I816" s="2" t="e">
        <f>VLOOKUP(C816,#REF!,5,0)</f>
        <v>#REF!</v>
      </c>
    </row>
    <row r="817" spans="1:9" ht="16.5" customHeight="1" x14ac:dyDescent="0.2">
      <c r="A817" s="4">
        <v>1429</v>
      </c>
      <c r="B817" s="10" t="s">
        <v>2980</v>
      </c>
      <c r="C817" s="5" t="s">
        <v>2980</v>
      </c>
      <c r="D817" s="7" t="s">
        <v>2981</v>
      </c>
      <c r="E817" s="7" t="s">
        <v>2947</v>
      </c>
      <c r="F817" s="8" t="s">
        <v>3441</v>
      </c>
      <c r="G817" s="1" t="e">
        <f>VLOOKUP(B817,#REF!,5,0)</f>
        <v>#REF!</v>
      </c>
      <c r="H817" s="1" t="e">
        <f>VLOOKUP(B817,#REF!,5,0)</f>
        <v>#REF!</v>
      </c>
      <c r="I817" s="2" t="e">
        <f>VLOOKUP(C817,#REF!,5,0)</f>
        <v>#REF!</v>
      </c>
    </row>
    <row r="818" spans="1:9" ht="16.5" customHeight="1" x14ac:dyDescent="0.2">
      <c r="A818" s="4">
        <v>1472</v>
      </c>
      <c r="B818" s="10" t="s">
        <v>3056</v>
      </c>
      <c r="C818" s="5" t="s">
        <v>3056</v>
      </c>
      <c r="D818" s="7" t="s">
        <v>3057</v>
      </c>
      <c r="E818" s="7" t="s">
        <v>3022</v>
      </c>
      <c r="F818" s="8" t="s">
        <v>3436</v>
      </c>
      <c r="G818" s="1" t="e">
        <f>VLOOKUP(B818,#REF!,5,0)</f>
        <v>#REF!</v>
      </c>
      <c r="H818" s="1" t="e">
        <f>VLOOKUP(B818,#REF!,5,0)</f>
        <v>#REF!</v>
      </c>
      <c r="I818" s="2" t="e">
        <f>VLOOKUP(C818,#REF!,5,0)</f>
        <v>#REF!</v>
      </c>
    </row>
    <row r="819" spans="1:9" ht="16.5" customHeight="1" x14ac:dyDescent="0.2">
      <c r="A819" s="4">
        <v>1517</v>
      </c>
      <c r="B819" s="10" t="s">
        <v>3136</v>
      </c>
      <c r="C819" s="5" t="s">
        <v>3136</v>
      </c>
      <c r="D819" s="7" t="s">
        <v>723</v>
      </c>
      <c r="E819" s="7" t="s">
        <v>3102</v>
      </c>
      <c r="F819" s="8" t="s">
        <v>3258</v>
      </c>
      <c r="G819" s="1" t="e">
        <f>VLOOKUP(B819,#REF!,5,0)</f>
        <v>#REF!</v>
      </c>
      <c r="H819" s="1" t="e">
        <f>VLOOKUP(B819,#REF!,5,0)</f>
        <v>#REF!</v>
      </c>
      <c r="I819" s="2" t="e">
        <f>VLOOKUP(C819,#REF!,5,0)</f>
        <v>#REF!</v>
      </c>
    </row>
    <row r="820" spans="1:9" ht="16.5" customHeight="1" x14ac:dyDescent="0.2">
      <c r="A820" s="4">
        <v>1389</v>
      </c>
      <c r="B820" s="10" t="s">
        <v>2902</v>
      </c>
      <c r="C820" s="5" t="s">
        <v>2902</v>
      </c>
      <c r="D820" s="7" t="s">
        <v>2903</v>
      </c>
      <c r="E820" s="7" t="s">
        <v>2869</v>
      </c>
      <c r="F820" s="8" t="s">
        <v>3414</v>
      </c>
      <c r="G820" s="1" t="e">
        <f>VLOOKUP(B820,#REF!,5,0)</f>
        <v>#REF!</v>
      </c>
      <c r="H820" s="1" t="e">
        <f>VLOOKUP(B820,#REF!,5,0)</f>
        <v>#REF!</v>
      </c>
      <c r="I820" s="2" t="e">
        <f>VLOOKUP(C820,#REF!,5,0)</f>
        <v>#REF!</v>
      </c>
    </row>
    <row r="821" spans="1:9" ht="16.5" customHeight="1" x14ac:dyDescent="0.2">
      <c r="A821" s="4">
        <v>1428</v>
      </c>
      <c r="B821" s="10" t="s">
        <v>2982</v>
      </c>
      <c r="C821" s="5" t="s">
        <v>2982</v>
      </c>
      <c r="D821" s="7" t="s">
        <v>2983</v>
      </c>
      <c r="E821" s="7" t="s">
        <v>2947</v>
      </c>
      <c r="F821" s="8" t="s">
        <v>3624</v>
      </c>
      <c r="G821" s="1" t="e">
        <f>VLOOKUP(B821,#REF!,5,0)</f>
        <v>#REF!</v>
      </c>
      <c r="H821" s="1" t="e">
        <f>VLOOKUP(B821,#REF!,5,0)</f>
        <v>#REF!</v>
      </c>
      <c r="I821" s="2" t="e">
        <f>VLOOKUP(C821,#REF!,5,0)</f>
        <v>#REF!</v>
      </c>
    </row>
    <row r="822" spans="1:9" ht="16.5" customHeight="1" x14ac:dyDescent="0.2">
      <c r="A822" s="4">
        <v>1471</v>
      </c>
      <c r="B822" s="10" t="s">
        <v>3058</v>
      </c>
      <c r="C822" s="5" t="s">
        <v>3058</v>
      </c>
      <c r="D822" s="7" t="s">
        <v>1948</v>
      </c>
      <c r="E822" s="7" t="s">
        <v>3022</v>
      </c>
      <c r="F822" s="8" t="s">
        <v>3396</v>
      </c>
      <c r="G822" s="1" t="e">
        <f>VLOOKUP(B822,#REF!,5,0)</f>
        <v>#REF!</v>
      </c>
      <c r="H822" s="1" t="e">
        <f>VLOOKUP(B822,#REF!,5,0)</f>
        <v>#REF!</v>
      </c>
      <c r="I822" s="2" t="e">
        <f>VLOOKUP(C822,#REF!,5,0)</f>
        <v>#REF!</v>
      </c>
    </row>
    <row r="823" spans="1:9" ht="16.5" customHeight="1" x14ac:dyDescent="0.2">
      <c r="A823" s="4">
        <v>1516</v>
      </c>
      <c r="B823" s="10" t="s">
        <v>3137</v>
      </c>
      <c r="C823" s="5" t="s">
        <v>3137</v>
      </c>
      <c r="D823" s="7" t="s">
        <v>2035</v>
      </c>
      <c r="E823" s="7" t="s">
        <v>3102</v>
      </c>
      <c r="F823" s="8" t="s">
        <v>3288</v>
      </c>
      <c r="G823" s="1" t="e">
        <f>VLOOKUP(B823,#REF!,5,0)</f>
        <v>#REF!</v>
      </c>
      <c r="H823" s="1" t="e">
        <f>VLOOKUP(B823,#REF!,5,0)</f>
        <v>#REF!</v>
      </c>
      <c r="I823" s="2" t="e">
        <f>VLOOKUP(C823,#REF!,5,0)</f>
        <v>#REF!</v>
      </c>
    </row>
    <row r="824" spans="1:9" ht="16.5" customHeight="1" x14ac:dyDescent="0.2">
      <c r="A824" s="4">
        <v>1427</v>
      </c>
      <c r="B824" s="10" t="s">
        <v>2984</v>
      </c>
      <c r="C824" s="5" t="s">
        <v>2984</v>
      </c>
      <c r="D824" s="7" t="s">
        <v>2985</v>
      </c>
      <c r="E824" s="7" t="s">
        <v>2947</v>
      </c>
      <c r="F824" s="8" t="s">
        <v>3446</v>
      </c>
      <c r="G824" s="1" t="e">
        <f>VLOOKUP(B824,#REF!,5,0)</f>
        <v>#REF!</v>
      </c>
      <c r="H824" s="1" t="e">
        <f>VLOOKUP(B824,#REF!,5,0)</f>
        <v>#REF!</v>
      </c>
      <c r="I824" s="2" t="e">
        <f>VLOOKUP(C824,#REF!,5,0)</f>
        <v>#REF!</v>
      </c>
    </row>
    <row r="825" spans="1:9" ht="16.5" customHeight="1" x14ac:dyDescent="0.2">
      <c r="A825" s="4">
        <v>1470</v>
      </c>
      <c r="B825" s="10" t="s">
        <v>3059</v>
      </c>
      <c r="C825" s="5" t="s">
        <v>3059</v>
      </c>
      <c r="D825" s="7" t="s">
        <v>3060</v>
      </c>
      <c r="E825" s="7" t="s">
        <v>3022</v>
      </c>
      <c r="F825" s="8" t="s">
        <v>3430</v>
      </c>
      <c r="G825" s="1" t="e">
        <f>VLOOKUP(B825,#REF!,5,0)</f>
        <v>#REF!</v>
      </c>
      <c r="H825" s="1" t="e">
        <f>VLOOKUP(B825,#REF!,5,0)</f>
        <v>#REF!</v>
      </c>
      <c r="I825" s="2" t="e">
        <f>VLOOKUP(C825,#REF!,5,0)</f>
        <v>#REF!</v>
      </c>
    </row>
    <row r="826" spans="1:9" ht="16.5" customHeight="1" x14ac:dyDescent="0.2">
      <c r="A826" s="4">
        <v>1515</v>
      </c>
      <c r="B826" s="10" t="s">
        <v>3138</v>
      </c>
      <c r="C826" s="5" t="s">
        <v>3138</v>
      </c>
      <c r="D826" s="7" t="s">
        <v>3139</v>
      </c>
      <c r="E826" s="7" t="s">
        <v>3102</v>
      </c>
      <c r="F826" s="8" t="s">
        <v>3618</v>
      </c>
      <c r="G826" s="1" t="e">
        <f>VLOOKUP(B826,#REF!,5,0)</f>
        <v>#REF!</v>
      </c>
      <c r="H826" s="1" t="e">
        <f>VLOOKUP(B826,#REF!,5,0)</f>
        <v>#REF!</v>
      </c>
      <c r="I826" s="2" t="e">
        <f>VLOOKUP(C826,#REF!,5,0)</f>
        <v>#REF!</v>
      </c>
    </row>
    <row r="827" spans="1:9" ht="16.5" customHeight="1" x14ac:dyDescent="0.2">
      <c r="A827" s="4">
        <v>1388</v>
      </c>
      <c r="B827" s="10" t="s">
        <v>2904</v>
      </c>
      <c r="C827" s="5" t="s">
        <v>2904</v>
      </c>
      <c r="D827" s="7" t="s">
        <v>2905</v>
      </c>
      <c r="E827" s="7" t="s">
        <v>2869</v>
      </c>
      <c r="F827" s="8" t="s">
        <v>3376</v>
      </c>
      <c r="G827" s="1" t="e">
        <f>VLOOKUP(B827,#REF!,5,0)</f>
        <v>#REF!</v>
      </c>
      <c r="H827" s="1" t="e">
        <f>VLOOKUP(B827,#REF!,5,0)</f>
        <v>#REF!</v>
      </c>
      <c r="I827" s="2" t="e">
        <f>VLOOKUP(C827,#REF!,5,0)</f>
        <v>#REF!</v>
      </c>
    </row>
    <row r="828" spans="1:9" ht="16.5" customHeight="1" x14ac:dyDescent="0.2">
      <c r="A828" s="4">
        <v>1426</v>
      </c>
      <c r="B828" s="10" t="s">
        <v>2986</v>
      </c>
      <c r="C828" s="5" t="s">
        <v>2986</v>
      </c>
      <c r="D828" s="7" t="s">
        <v>2987</v>
      </c>
      <c r="E828" s="7" t="s">
        <v>2947</v>
      </c>
      <c r="F828" s="8" t="s">
        <v>3398</v>
      </c>
      <c r="G828" s="1" t="e">
        <f>VLOOKUP(B828,#REF!,5,0)</f>
        <v>#REF!</v>
      </c>
      <c r="H828" s="1" t="e">
        <f>VLOOKUP(B828,#REF!,5,0)</f>
        <v>#REF!</v>
      </c>
      <c r="I828" s="2" t="e">
        <f>VLOOKUP(C828,#REF!,5,0)</f>
        <v>#REF!</v>
      </c>
    </row>
    <row r="829" spans="1:9" ht="16.5" customHeight="1" x14ac:dyDescent="0.2">
      <c r="A829" s="4">
        <v>1469</v>
      </c>
      <c r="B829" s="10" t="s">
        <v>3061</v>
      </c>
      <c r="C829" s="5" t="s">
        <v>3061</v>
      </c>
      <c r="D829" s="7" t="s">
        <v>3062</v>
      </c>
      <c r="E829" s="7" t="s">
        <v>3022</v>
      </c>
      <c r="F829" s="8" t="s">
        <v>3627</v>
      </c>
      <c r="G829" s="1" t="e">
        <f>VLOOKUP(B829,#REF!,5,0)</f>
        <v>#REF!</v>
      </c>
      <c r="H829" s="1" t="e">
        <f>VLOOKUP(B829,#REF!,5,0)</f>
        <v>#REF!</v>
      </c>
      <c r="I829" s="2" t="e">
        <f>VLOOKUP(C829,#REF!,5,0)</f>
        <v>#REF!</v>
      </c>
    </row>
    <row r="830" spans="1:9" ht="16.5" customHeight="1" x14ac:dyDescent="0.2">
      <c r="A830" s="4">
        <v>1514</v>
      </c>
      <c r="B830" s="10" t="s">
        <v>3140</v>
      </c>
      <c r="C830" s="5" t="s">
        <v>3140</v>
      </c>
      <c r="D830" s="7" t="s">
        <v>3141</v>
      </c>
      <c r="E830" s="7" t="s">
        <v>3102</v>
      </c>
      <c r="F830" s="8" t="s">
        <v>3552</v>
      </c>
      <c r="G830" s="1" t="e">
        <f>VLOOKUP(B830,#REF!,5,0)</f>
        <v>#REF!</v>
      </c>
      <c r="H830" s="1" t="e">
        <f>VLOOKUP(B830,#REF!,5,0)</f>
        <v>#REF!</v>
      </c>
      <c r="I830" s="2" t="e">
        <f>VLOOKUP(C830,#REF!,5,0)</f>
        <v>#REF!</v>
      </c>
    </row>
    <row r="831" spans="1:9" ht="16.5" customHeight="1" x14ac:dyDescent="0.2">
      <c r="A831" s="4">
        <v>1387</v>
      </c>
      <c r="B831" s="10" t="s">
        <v>2906</v>
      </c>
      <c r="C831" s="5" t="s">
        <v>2906</v>
      </c>
      <c r="D831" s="7" t="s">
        <v>2907</v>
      </c>
      <c r="E831" s="7" t="s">
        <v>2869</v>
      </c>
      <c r="F831" s="8" t="s">
        <v>3271</v>
      </c>
      <c r="G831" s="1" t="e">
        <f>VLOOKUP(B831,#REF!,5,0)</f>
        <v>#REF!</v>
      </c>
      <c r="H831" s="1" t="e">
        <f>VLOOKUP(B831,#REF!,5,0)</f>
        <v>#REF!</v>
      </c>
      <c r="I831" s="2" t="e">
        <f>VLOOKUP(C831,#REF!,5,0)</f>
        <v>#REF!</v>
      </c>
    </row>
    <row r="832" spans="1:9" ht="16.5" customHeight="1" x14ac:dyDescent="0.2">
      <c r="A832" s="4">
        <v>1425</v>
      </c>
      <c r="B832" s="10" t="s">
        <v>2988</v>
      </c>
      <c r="C832" s="5" t="s">
        <v>2988</v>
      </c>
      <c r="D832" s="7" t="s">
        <v>2989</v>
      </c>
      <c r="E832" s="7" t="s">
        <v>2947</v>
      </c>
      <c r="F832" s="8" t="s">
        <v>3313</v>
      </c>
      <c r="G832" s="1" t="e">
        <f>VLOOKUP(B832,#REF!,5,0)</f>
        <v>#REF!</v>
      </c>
      <c r="H832" s="1" t="e">
        <f>VLOOKUP(B832,#REF!,5,0)</f>
        <v>#REF!</v>
      </c>
      <c r="I832" s="2" t="e">
        <f>VLOOKUP(C832,#REF!,5,0)</f>
        <v>#REF!</v>
      </c>
    </row>
    <row r="833" spans="1:9" ht="16.5" customHeight="1" x14ac:dyDescent="0.2">
      <c r="A833" s="4">
        <v>1468</v>
      </c>
      <c r="B833" s="10" t="s">
        <v>3063</v>
      </c>
      <c r="C833" s="5" t="s">
        <v>3063</v>
      </c>
      <c r="D833" s="7" t="s">
        <v>3064</v>
      </c>
      <c r="E833" s="7" t="s">
        <v>3022</v>
      </c>
      <c r="F833" s="8" t="s">
        <v>3451</v>
      </c>
      <c r="G833" s="1" t="e">
        <f>VLOOKUP(B833,#REF!,5,0)</f>
        <v>#REF!</v>
      </c>
      <c r="H833" s="1" t="e">
        <f>VLOOKUP(B833,#REF!,5,0)</f>
        <v>#REF!</v>
      </c>
      <c r="I833" s="2" t="e">
        <f>VLOOKUP(C833,#REF!,5,0)</f>
        <v>#REF!</v>
      </c>
    </row>
    <row r="834" spans="1:9" ht="16.5" customHeight="1" x14ac:dyDescent="0.2">
      <c r="A834" s="4">
        <v>1513</v>
      </c>
      <c r="B834" s="10" t="s">
        <v>3142</v>
      </c>
      <c r="C834" s="5" t="s">
        <v>3142</v>
      </c>
      <c r="D834" s="7" t="s">
        <v>3143</v>
      </c>
      <c r="E834" s="7" t="s">
        <v>3102</v>
      </c>
      <c r="F834" s="8" t="s">
        <v>3436</v>
      </c>
      <c r="G834" s="1" t="e">
        <f>VLOOKUP(B834,#REF!,5,0)</f>
        <v>#REF!</v>
      </c>
      <c r="H834" s="1" t="e">
        <f>VLOOKUP(B834,#REF!,5,0)</f>
        <v>#REF!</v>
      </c>
      <c r="I834" s="2" t="e">
        <f>VLOOKUP(C834,#REF!,5,0)</f>
        <v>#REF!</v>
      </c>
    </row>
    <row r="835" spans="1:9" ht="16.5" customHeight="1" x14ac:dyDescent="0.2">
      <c r="A835" s="4">
        <v>1386</v>
      </c>
      <c r="B835" s="10" t="s">
        <v>2908</v>
      </c>
      <c r="C835" s="5" t="s">
        <v>2908</v>
      </c>
      <c r="D835" s="7" t="s">
        <v>2909</v>
      </c>
      <c r="E835" s="7" t="s">
        <v>2869</v>
      </c>
      <c r="F835" s="8" t="s">
        <v>3265</v>
      </c>
      <c r="G835" s="1" t="e">
        <f>VLOOKUP(B835,#REF!,5,0)</f>
        <v>#REF!</v>
      </c>
      <c r="H835" s="1" t="e">
        <f>VLOOKUP(B835,#REF!,5,0)</f>
        <v>#REF!</v>
      </c>
      <c r="I835" s="2" t="e">
        <f>VLOOKUP(C835,#REF!,5,0)</f>
        <v>#REF!</v>
      </c>
    </row>
    <row r="836" spans="1:9" ht="16.5" customHeight="1" x14ac:dyDescent="0.2">
      <c r="A836" s="4">
        <v>1424</v>
      </c>
      <c r="B836" s="10" t="s">
        <v>2990</v>
      </c>
      <c r="C836" s="5" t="s">
        <v>2990</v>
      </c>
      <c r="D836" s="7" t="s">
        <v>2991</v>
      </c>
      <c r="E836" s="7" t="s">
        <v>2947</v>
      </c>
      <c r="F836" s="8" t="s">
        <v>3415</v>
      </c>
      <c r="G836" s="1" t="e">
        <f>VLOOKUP(B836,#REF!,5,0)</f>
        <v>#REF!</v>
      </c>
      <c r="H836" s="1" t="e">
        <f>VLOOKUP(B836,#REF!,5,0)</f>
        <v>#REF!</v>
      </c>
      <c r="I836" s="2" t="e">
        <f>VLOOKUP(C836,#REF!,5,0)</f>
        <v>#REF!</v>
      </c>
    </row>
    <row r="837" spans="1:9" ht="16.5" customHeight="1" x14ac:dyDescent="0.2">
      <c r="A837" s="4">
        <v>1512</v>
      </c>
      <c r="B837" s="10" t="s">
        <v>3144</v>
      </c>
      <c r="C837" s="5" t="s">
        <v>3144</v>
      </c>
      <c r="D837" s="7" t="s">
        <v>3145</v>
      </c>
      <c r="E837" s="7" t="s">
        <v>3102</v>
      </c>
      <c r="F837" s="8" t="s">
        <v>3452</v>
      </c>
      <c r="G837" s="1" t="e">
        <f>VLOOKUP(B837,#REF!,5,0)</f>
        <v>#REF!</v>
      </c>
      <c r="H837" s="1" t="e">
        <f>VLOOKUP(B837,#REF!,5,0)</f>
        <v>#REF!</v>
      </c>
      <c r="I837" s="2" t="e">
        <f>VLOOKUP(C837,#REF!,5,0)</f>
        <v>#REF!</v>
      </c>
    </row>
    <row r="838" spans="1:9" ht="16.5" customHeight="1" x14ac:dyDescent="0.2">
      <c r="A838" s="4">
        <v>1385</v>
      </c>
      <c r="B838" s="10" t="s">
        <v>2910</v>
      </c>
      <c r="C838" s="5" t="s">
        <v>2910</v>
      </c>
      <c r="D838" s="7" t="s">
        <v>2911</v>
      </c>
      <c r="E838" s="7" t="s">
        <v>2869</v>
      </c>
      <c r="F838" s="8" t="s">
        <v>3381</v>
      </c>
      <c r="G838" s="1" t="e">
        <f>VLOOKUP(B838,#REF!,5,0)</f>
        <v>#REF!</v>
      </c>
      <c r="H838" s="1" t="e">
        <f>VLOOKUP(B838,#REF!,5,0)</f>
        <v>#REF!</v>
      </c>
      <c r="I838" s="2" t="e">
        <f>VLOOKUP(C838,#REF!,5,0)</f>
        <v>#REF!</v>
      </c>
    </row>
    <row r="839" spans="1:9" ht="16.5" customHeight="1" x14ac:dyDescent="0.2">
      <c r="A839" s="4">
        <v>1423</v>
      </c>
      <c r="B839" s="10" t="s">
        <v>2992</v>
      </c>
      <c r="C839" s="5" t="s">
        <v>2992</v>
      </c>
      <c r="D839" s="7" t="s">
        <v>2993</v>
      </c>
      <c r="E839" s="7" t="s">
        <v>2947</v>
      </c>
      <c r="F839" s="8" t="s">
        <v>3332</v>
      </c>
      <c r="G839" s="1" t="e">
        <f>VLOOKUP(B839,#REF!,5,0)</f>
        <v>#REF!</v>
      </c>
      <c r="H839" s="1" t="e">
        <f>VLOOKUP(B839,#REF!,5,0)</f>
        <v>#REF!</v>
      </c>
      <c r="I839" s="2" t="e">
        <f>VLOOKUP(C839,#REF!,5,0)</f>
        <v>#REF!</v>
      </c>
    </row>
    <row r="840" spans="1:9" ht="16.5" customHeight="1" x14ac:dyDescent="0.2">
      <c r="A840" s="4">
        <v>1467</v>
      </c>
      <c r="B840" s="10" t="s">
        <v>3065</v>
      </c>
      <c r="C840" s="5" t="s">
        <v>3065</v>
      </c>
      <c r="D840" s="7" t="s">
        <v>3066</v>
      </c>
      <c r="E840" s="7" t="s">
        <v>3022</v>
      </c>
      <c r="F840" s="8" t="s">
        <v>3428</v>
      </c>
      <c r="G840" s="1" t="e">
        <f>VLOOKUP(B840,#REF!,5,0)</f>
        <v>#REF!</v>
      </c>
      <c r="H840" s="1" t="e">
        <f>VLOOKUP(B840,#REF!,5,0)</f>
        <v>#REF!</v>
      </c>
      <c r="I840" s="2" t="e">
        <f>VLOOKUP(C840,#REF!,5,0)</f>
        <v>#REF!</v>
      </c>
    </row>
    <row r="841" spans="1:9" ht="16.5" customHeight="1" x14ac:dyDescent="0.2">
      <c r="A841" s="4">
        <v>1511</v>
      </c>
      <c r="B841" s="10" t="s">
        <v>3146</v>
      </c>
      <c r="C841" s="5" t="s">
        <v>3146</v>
      </c>
      <c r="D841" s="7" t="s">
        <v>3147</v>
      </c>
      <c r="E841" s="7" t="s">
        <v>3102</v>
      </c>
      <c r="F841" s="8" t="s">
        <v>3283</v>
      </c>
      <c r="G841" s="1" t="e">
        <f>VLOOKUP(B841,#REF!,5,0)</f>
        <v>#REF!</v>
      </c>
      <c r="H841" s="1" t="e">
        <f>VLOOKUP(B841,#REF!,5,0)</f>
        <v>#REF!</v>
      </c>
      <c r="I841" s="2" t="e">
        <f>VLOOKUP(C841,#REF!,5,0)</f>
        <v>#REF!</v>
      </c>
    </row>
    <row r="842" spans="1:9" ht="16.5" customHeight="1" x14ac:dyDescent="0.2">
      <c r="A842" s="4">
        <v>1384</v>
      </c>
      <c r="B842" s="10" t="s">
        <v>2912</v>
      </c>
      <c r="C842" s="5" t="s">
        <v>2912</v>
      </c>
      <c r="D842" s="7" t="s">
        <v>2913</v>
      </c>
      <c r="E842" s="7" t="s">
        <v>2869</v>
      </c>
      <c r="F842" s="8" t="s">
        <v>3622</v>
      </c>
      <c r="G842" s="1" t="e">
        <f>VLOOKUP(B842,#REF!,5,0)</f>
        <v>#REF!</v>
      </c>
      <c r="H842" s="1" t="e">
        <f>VLOOKUP(B842,#REF!,5,0)</f>
        <v>#REF!</v>
      </c>
      <c r="I842" s="2" t="e">
        <f>VLOOKUP(C842,#REF!,5,0)</f>
        <v>#REF!</v>
      </c>
    </row>
    <row r="843" spans="1:9" ht="16.5" customHeight="1" x14ac:dyDescent="0.2">
      <c r="A843" s="4">
        <v>1422</v>
      </c>
      <c r="B843" s="10" t="s">
        <v>2994</v>
      </c>
      <c r="C843" s="5" t="s">
        <v>2994</v>
      </c>
      <c r="D843" s="7" t="s">
        <v>1320</v>
      </c>
      <c r="E843" s="7" t="s">
        <v>2947</v>
      </c>
      <c r="F843" s="8" t="s">
        <v>3366</v>
      </c>
      <c r="G843" s="1" t="e">
        <f>VLOOKUP(B843,#REF!,5,0)</f>
        <v>#REF!</v>
      </c>
      <c r="H843" s="1" t="e">
        <f>VLOOKUP(B843,#REF!,5,0)</f>
        <v>#REF!</v>
      </c>
      <c r="I843" s="2" t="e">
        <f>VLOOKUP(C843,#REF!,5,0)</f>
        <v>#REF!</v>
      </c>
    </row>
    <row r="844" spans="1:9" ht="16.5" customHeight="1" x14ac:dyDescent="0.2">
      <c r="A844" s="4">
        <v>1466</v>
      </c>
      <c r="B844" s="10" t="s">
        <v>3067</v>
      </c>
      <c r="C844" s="5" t="s">
        <v>3067</v>
      </c>
      <c r="D844" s="7" t="s">
        <v>1320</v>
      </c>
      <c r="E844" s="7" t="s">
        <v>3022</v>
      </c>
      <c r="F844" s="8" t="s">
        <v>3321</v>
      </c>
      <c r="G844" s="1" t="e">
        <f>VLOOKUP(B844,#REF!,5,0)</f>
        <v>#REF!</v>
      </c>
      <c r="H844" s="1" t="e">
        <f>VLOOKUP(B844,#REF!,5,0)</f>
        <v>#REF!</v>
      </c>
      <c r="I844" s="2" t="e">
        <f>VLOOKUP(C844,#REF!,5,0)</f>
        <v>#REF!</v>
      </c>
    </row>
    <row r="845" spans="1:9" ht="16.5" customHeight="1" x14ac:dyDescent="0.2">
      <c r="A845" s="4">
        <v>1510</v>
      </c>
      <c r="B845" s="10" t="s">
        <v>3148</v>
      </c>
      <c r="C845" s="5" t="s">
        <v>3148</v>
      </c>
      <c r="D845" s="7" t="s">
        <v>3149</v>
      </c>
      <c r="E845" s="7" t="s">
        <v>3102</v>
      </c>
      <c r="F845" s="8" t="s">
        <v>3319</v>
      </c>
      <c r="G845" s="1" t="e">
        <f>VLOOKUP(B845,#REF!,5,0)</f>
        <v>#REF!</v>
      </c>
      <c r="H845" s="1" t="e">
        <f>VLOOKUP(B845,#REF!,5,0)</f>
        <v>#REF!</v>
      </c>
      <c r="I845" s="2" t="e">
        <f>VLOOKUP(C845,#REF!,5,0)</f>
        <v>#REF!</v>
      </c>
    </row>
    <row r="846" spans="1:9" ht="16.5" customHeight="1" x14ac:dyDescent="0.2">
      <c r="A846" s="4">
        <v>1383</v>
      </c>
      <c r="B846" s="10" t="s">
        <v>2914</v>
      </c>
      <c r="C846" s="5" t="s">
        <v>2914</v>
      </c>
      <c r="D846" s="7" t="s">
        <v>2915</v>
      </c>
      <c r="E846" s="7" t="s">
        <v>2869</v>
      </c>
      <c r="F846" s="8" t="s">
        <v>3340</v>
      </c>
      <c r="G846" s="1" t="e">
        <f>VLOOKUP(B846,#REF!,5,0)</f>
        <v>#REF!</v>
      </c>
      <c r="H846" s="1" t="e">
        <f>VLOOKUP(B846,#REF!,5,0)</f>
        <v>#REF!</v>
      </c>
      <c r="I846" s="2" t="e">
        <f>VLOOKUP(C846,#REF!,5,0)</f>
        <v>#REF!</v>
      </c>
    </row>
    <row r="847" spans="1:9" ht="16.5" customHeight="1" x14ac:dyDescent="0.2">
      <c r="A847" s="4">
        <v>1421</v>
      </c>
      <c r="B847" s="10" t="s">
        <v>2995</v>
      </c>
      <c r="C847" s="5" t="s">
        <v>2995</v>
      </c>
      <c r="D847" s="7" t="s">
        <v>2996</v>
      </c>
      <c r="E847" s="7" t="s">
        <v>2947</v>
      </c>
      <c r="F847" s="8" t="s">
        <v>3287</v>
      </c>
      <c r="G847" s="1" t="e">
        <f>VLOOKUP(B847,#REF!,5,0)</f>
        <v>#REF!</v>
      </c>
      <c r="H847" s="1" t="e">
        <f>VLOOKUP(B847,#REF!,5,0)</f>
        <v>#REF!</v>
      </c>
      <c r="I847" s="2" t="e">
        <f>VLOOKUP(C847,#REF!,5,0)</f>
        <v>#REF!</v>
      </c>
    </row>
    <row r="848" spans="1:9" ht="16.5" customHeight="1" x14ac:dyDescent="0.2">
      <c r="A848" s="4">
        <v>1465</v>
      </c>
      <c r="B848" s="10" t="s">
        <v>3068</v>
      </c>
      <c r="C848" s="5" t="s">
        <v>3068</v>
      </c>
      <c r="D848" s="7" t="s">
        <v>3069</v>
      </c>
      <c r="E848" s="7" t="s">
        <v>3022</v>
      </c>
      <c r="F848" s="8" t="s">
        <v>3419</v>
      </c>
      <c r="G848" s="1" t="e">
        <f>VLOOKUP(B848,#REF!,5,0)</f>
        <v>#REF!</v>
      </c>
      <c r="H848" s="1" t="e">
        <f>VLOOKUP(B848,#REF!,5,0)</f>
        <v>#REF!</v>
      </c>
      <c r="I848" s="2" t="e">
        <f>VLOOKUP(C848,#REF!,5,0)</f>
        <v>#REF!</v>
      </c>
    </row>
    <row r="849" spans="1:9" ht="16.5" customHeight="1" x14ac:dyDescent="0.2">
      <c r="A849" s="4">
        <v>1509</v>
      </c>
      <c r="B849" s="10" t="s">
        <v>3150</v>
      </c>
      <c r="C849" s="5" t="s">
        <v>3150</v>
      </c>
      <c r="D849" s="7" t="s">
        <v>3151</v>
      </c>
      <c r="E849" s="7" t="s">
        <v>3102</v>
      </c>
      <c r="F849" s="8" t="s">
        <v>3357</v>
      </c>
      <c r="G849" s="1" t="e">
        <f>VLOOKUP(B849,#REF!,5,0)</f>
        <v>#REF!</v>
      </c>
      <c r="H849" s="1" t="e">
        <f>VLOOKUP(B849,#REF!,5,0)</f>
        <v>#REF!</v>
      </c>
      <c r="I849" s="2" t="e">
        <f>VLOOKUP(C849,#REF!,5,0)</f>
        <v>#REF!</v>
      </c>
    </row>
    <row r="850" spans="1:9" ht="16.5" customHeight="1" x14ac:dyDescent="0.2">
      <c r="A850" s="4">
        <v>1382</v>
      </c>
      <c r="B850" s="10" t="s">
        <v>2916</v>
      </c>
      <c r="C850" s="5" t="s">
        <v>2916</v>
      </c>
      <c r="D850" s="7" t="s">
        <v>1241</v>
      </c>
      <c r="E850" s="7" t="s">
        <v>2869</v>
      </c>
      <c r="F850" s="8" t="s">
        <v>3310</v>
      </c>
      <c r="G850" s="1" t="e">
        <f>VLOOKUP(B850,#REF!,5,0)</f>
        <v>#REF!</v>
      </c>
      <c r="H850" s="1" t="e">
        <f>VLOOKUP(B850,#REF!,5,0)</f>
        <v>#REF!</v>
      </c>
      <c r="I850" s="2" t="e">
        <f>VLOOKUP(C850,#REF!,5,0)</f>
        <v>#REF!</v>
      </c>
    </row>
    <row r="851" spans="1:9" ht="16.5" customHeight="1" x14ac:dyDescent="0.2">
      <c r="A851" s="4">
        <v>1420</v>
      </c>
      <c r="B851" s="10" t="s">
        <v>2997</v>
      </c>
      <c r="C851" s="5" t="s">
        <v>2997</v>
      </c>
      <c r="D851" s="7" t="s">
        <v>2998</v>
      </c>
      <c r="E851" s="7" t="s">
        <v>2947</v>
      </c>
      <c r="F851" s="8" t="s">
        <v>3273</v>
      </c>
      <c r="G851" s="1" t="e">
        <f>VLOOKUP(B851,#REF!,5,0)</f>
        <v>#REF!</v>
      </c>
      <c r="H851" s="1" t="e">
        <f>VLOOKUP(B851,#REF!,5,0)</f>
        <v>#REF!</v>
      </c>
      <c r="I851" s="2" t="e">
        <f>VLOOKUP(C851,#REF!,5,0)</f>
        <v>#REF!</v>
      </c>
    </row>
    <row r="852" spans="1:9" ht="16.5" customHeight="1" x14ac:dyDescent="0.2">
      <c r="A852" s="4">
        <v>1464</v>
      </c>
      <c r="B852" s="10" t="s">
        <v>3070</v>
      </c>
      <c r="C852" s="5" t="s">
        <v>3070</v>
      </c>
      <c r="D852" s="7" t="s">
        <v>3071</v>
      </c>
      <c r="E852" s="7" t="s">
        <v>3022</v>
      </c>
      <c r="F852" s="8" t="s">
        <v>3243</v>
      </c>
      <c r="G852" s="1" t="e">
        <f>VLOOKUP(B852,#REF!,5,0)</f>
        <v>#REF!</v>
      </c>
      <c r="H852" s="1" t="e">
        <f>VLOOKUP(B852,#REF!,5,0)</f>
        <v>#REF!</v>
      </c>
      <c r="I852" s="2" t="e">
        <f>VLOOKUP(C852,#REF!,5,0)</f>
        <v>#REF!</v>
      </c>
    </row>
    <row r="853" spans="1:9" ht="16.5" customHeight="1" x14ac:dyDescent="0.2">
      <c r="A853" s="4">
        <v>1508</v>
      </c>
      <c r="B853" s="10" t="s">
        <v>3152</v>
      </c>
      <c r="C853" s="5" t="s">
        <v>3152</v>
      </c>
      <c r="D853" s="7" t="s">
        <v>3153</v>
      </c>
      <c r="E853" s="7" t="s">
        <v>3102</v>
      </c>
      <c r="F853" s="8" t="s">
        <v>3346</v>
      </c>
      <c r="G853" s="1" t="e">
        <f>VLOOKUP(B853,#REF!,5,0)</f>
        <v>#REF!</v>
      </c>
      <c r="H853" s="1" t="e">
        <f>VLOOKUP(B853,#REF!,5,0)</f>
        <v>#REF!</v>
      </c>
      <c r="I853" s="2" t="e">
        <f>VLOOKUP(C853,#REF!,5,0)</f>
        <v>#REF!</v>
      </c>
    </row>
    <row r="854" spans="1:9" ht="16.5" customHeight="1" x14ac:dyDescent="0.2">
      <c r="A854" s="4">
        <v>1381</v>
      </c>
      <c r="B854" s="10" t="s">
        <v>2917</v>
      </c>
      <c r="C854" s="5" t="s">
        <v>2917</v>
      </c>
      <c r="D854" s="7" t="s">
        <v>2918</v>
      </c>
      <c r="E854" s="7" t="s">
        <v>2869</v>
      </c>
      <c r="F854" s="8" t="s">
        <v>3477</v>
      </c>
      <c r="G854" s="1" t="e">
        <f>VLOOKUP(B854,#REF!,5,0)</f>
        <v>#REF!</v>
      </c>
      <c r="H854" s="1" t="e">
        <f>VLOOKUP(B854,#REF!,5,0)</f>
        <v>#REF!</v>
      </c>
      <c r="I854" s="2" t="e">
        <f>VLOOKUP(C854,#REF!,5,0)</f>
        <v>#REF!</v>
      </c>
    </row>
    <row r="855" spans="1:9" ht="16.5" customHeight="1" x14ac:dyDescent="0.2">
      <c r="A855" s="4">
        <v>1463</v>
      </c>
      <c r="B855" s="10" t="s">
        <v>3072</v>
      </c>
      <c r="C855" s="5" t="s">
        <v>3072</v>
      </c>
      <c r="D855" s="7" t="s">
        <v>3073</v>
      </c>
      <c r="E855" s="7" t="s">
        <v>3022</v>
      </c>
      <c r="F855" s="8" t="s">
        <v>3250</v>
      </c>
      <c r="G855" s="1" t="e">
        <f>VLOOKUP(B855,#REF!,5,0)</f>
        <v>#REF!</v>
      </c>
      <c r="H855" s="1" t="e">
        <f>VLOOKUP(B855,#REF!,5,0)</f>
        <v>#REF!</v>
      </c>
      <c r="I855" s="2" t="e">
        <f>VLOOKUP(C855,#REF!,5,0)</f>
        <v>#REF!</v>
      </c>
    </row>
    <row r="856" spans="1:9" ht="16.5" customHeight="1" x14ac:dyDescent="0.2">
      <c r="A856" s="4">
        <v>1507</v>
      </c>
      <c r="B856" s="10" t="s">
        <v>3154</v>
      </c>
      <c r="C856" s="5" t="s">
        <v>3154</v>
      </c>
      <c r="D856" s="7" t="s">
        <v>3155</v>
      </c>
      <c r="E856" s="7" t="s">
        <v>3102</v>
      </c>
      <c r="F856" s="8" t="s">
        <v>3532</v>
      </c>
      <c r="G856" s="1" t="e">
        <f>VLOOKUP(B856,#REF!,5,0)</f>
        <v>#REF!</v>
      </c>
      <c r="H856" s="1" t="e">
        <f>VLOOKUP(B856,#REF!,5,0)</f>
        <v>#REF!</v>
      </c>
      <c r="I856" s="2" t="e">
        <f>VLOOKUP(C856,#REF!,5,0)</f>
        <v>#REF!</v>
      </c>
    </row>
    <row r="857" spans="1:9" ht="16.5" customHeight="1" x14ac:dyDescent="0.2">
      <c r="A857" s="4">
        <v>1380</v>
      </c>
      <c r="B857" s="10" t="s">
        <v>2919</v>
      </c>
      <c r="C857" s="5" t="s">
        <v>2919</v>
      </c>
      <c r="D857" s="7" t="s">
        <v>2920</v>
      </c>
      <c r="E857" s="7" t="s">
        <v>2869</v>
      </c>
      <c r="F857" s="8" t="s">
        <v>3490</v>
      </c>
      <c r="G857" s="1" t="e">
        <f>VLOOKUP(B857,#REF!,5,0)</f>
        <v>#REF!</v>
      </c>
      <c r="H857" s="1" t="e">
        <f>VLOOKUP(B857,#REF!,5,0)</f>
        <v>#REF!</v>
      </c>
      <c r="I857" s="2" t="e">
        <f>VLOOKUP(C857,#REF!,5,0)</f>
        <v>#REF!</v>
      </c>
    </row>
    <row r="858" spans="1:9" ht="16.5" customHeight="1" x14ac:dyDescent="0.2">
      <c r="A858" s="4">
        <v>1419</v>
      </c>
      <c r="B858" s="10" t="s">
        <v>2999</v>
      </c>
      <c r="C858" s="5" t="s">
        <v>2999</v>
      </c>
      <c r="D858" s="7" t="s">
        <v>833</v>
      </c>
      <c r="E858" s="7" t="s">
        <v>2947</v>
      </c>
      <c r="F858" s="8" t="s">
        <v>3437</v>
      </c>
      <c r="G858" s="1" t="e">
        <f>VLOOKUP(B858,#REF!,5,0)</f>
        <v>#REF!</v>
      </c>
      <c r="H858" s="1" t="e">
        <f>VLOOKUP(B858,#REF!,5,0)</f>
        <v>#REF!</v>
      </c>
      <c r="I858" s="2" t="e">
        <f>VLOOKUP(C858,#REF!,5,0)</f>
        <v>#REF!</v>
      </c>
    </row>
    <row r="859" spans="1:9" ht="16.5" customHeight="1" x14ac:dyDescent="0.2">
      <c r="A859" s="4">
        <v>1462</v>
      </c>
      <c r="B859" s="10" t="s">
        <v>3074</v>
      </c>
      <c r="C859" s="5" t="s">
        <v>3074</v>
      </c>
      <c r="D859" s="7" t="s">
        <v>3075</v>
      </c>
      <c r="E859" s="7" t="s">
        <v>3022</v>
      </c>
      <c r="F859" s="8" t="s">
        <v>3226</v>
      </c>
      <c r="G859" s="1" t="e">
        <f>VLOOKUP(B859,#REF!,5,0)</f>
        <v>#REF!</v>
      </c>
      <c r="H859" s="1" t="e">
        <f>VLOOKUP(B859,#REF!,5,0)</f>
        <v>#REF!</v>
      </c>
      <c r="I859" s="2" t="e">
        <f>VLOOKUP(C859,#REF!,5,0)</f>
        <v>#REF!</v>
      </c>
    </row>
    <row r="860" spans="1:9" ht="16.5" customHeight="1" x14ac:dyDescent="0.2">
      <c r="A860" s="4">
        <v>1506</v>
      </c>
      <c r="B860" s="10" t="s">
        <v>3156</v>
      </c>
      <c r="C860" s="5" t="s">
        <v>3156</v>
      </c>
      <c r="D860" s="7" t="s">
        <v>3157</v>
      </c>
      <c r="E860" s="7" t="s">
        <v>3102</v>
      </c>
      <c r="F860" s="8" t="s">
        <v>3274</v>
      </c>
      <c r="G860" s="1" t="e">
        <f>VLOOKUP(B860,#REF!,5,0)</f>
        <v>#REF!</v>
      </c>
      <c r="H860" s="1" t="e">
        <f>VLOOKUP(B860,#REF!,5,0)</f>
        <v>#REF!</v>
      </c>
      <c r="I860" s="2" t="e">
        <f>VLOOKUP(C860,#REF!,5,0)</f>
        <v>#REF!</v>
      </c>
    </row>
    <row r="861" spans="1:9" ht="16.5" customHeight="1" x14ac:dyDescent="0.2">
      <c r="A861" s="4">
        <v>1379</v>
      </c>
      <c r="B861" s="10" t="s">
        <v>2921</v>
      </c>
      <c r="C861" s="5" t="s">
        <v>2921</v>
      </c>
      <c r="D861" s="7" t="s">
        <v>2922</v>
      </c>
      <c r="E861" s="7" t="s">
        <v>2869</v>
      </c>
      <c r="F861" s="8" t="s">
        <v>3511</v>
      </c>
      <c r="G861" s="1" t="e">
        <f>VLOOKUP(B861,#REF!,5,0)</f>
        <v>#REF!</v>
      </c>
      <c r="H861" s="1" t="e">
        <f>VLOOKUP(B861,#REF!,5,0)</f>
        <v>#REF!</v>
      </c>
      <c r="I861" s="2" t="e">
        <f>VLOOKUP(C861,#REF!,5,0)</f>
        <v>#REF!</v>
      </c>
    </row>
    <row r="862" spans="1:9" ht="16.5" customHeight="1" x14ac:dyDescent="0.2">
      <c r="A862" s="4">
        <v>1418</v>
      </c>
      <c r="B862" s="10" t="s">
        <v>3000</v>
      </c>
      <c r="C862" s="5" t="s">
        <v>3000</v>
      </c>
      <c r="D862" s="7" t="s">
        <v>3001</v>
      </c>
      <c r="E862" s="7" t="s">
        <v>2947</v>
      </c>
      <c r="F862" s="8" t="s">
        <v>3273</v>
      </c>
      <c r="G862" s="1" t="e">
        <f>VLOOKUP(B862,#REF!,5,0)</f>
        <v>#REF!</v>
      </c>
      <c r="H862" s="1" t="e">
        <f>VLOOKUP(B862,#REF!,5,0)</f>
        <v>#REF!</v>
      </c>
      <c r="I862" s="2" t="e">
        <f>VLOOKUP(C862,#REF!,5,0)</f>
        <v>#REF!</v>
      </c>
    </row>
    <row r="863" spans="1:9" ht="16.5" customHeight="1" x14ac:dyDescent="0.2">
      <c r="A863" s="4">
        <v>1461</v>
      </c>
      <c r="B863" s="10" t="s">
        <v>3076</v>
      </c>
      <c r="C863" s="5" t="s">
        <v>3076</v>
      </c>
      <c r="D863" s="7" t="s">
        <v>3077</v>
      </c>
      <c r="E863" s="7" t="s">
        <v>3022</v>
      </c>
      <c r="F863" s="8" t="s">
        <v>3253</v>
      </c>
      <c r="G863" s="1" t="e">
        <f>VLOOKUP(B863,#REF!,5,0)</f>
        <v>#REF!</v>
      </c>
      <c r="H863" s="1" t="e">
        <f>VLOOKUP(B863,#REF!,5,0)</f>
        <v>#REF!</v>
      </c>
      <c r="I863" s="2" t="e">
        <f>VLOOKUP(C863,#REF!,5,0)</f>
        <v>#REF!</v>
      </c>
    </row>
    <row r="864" spans="1:9" ht="16.5" customHeight="1" x14ac:dyDescent="0.2">
      <c r="A864" s="4">
        <v>1505</v>
      </c>
      <c r="B864" s="10" t="s">
        <v>3158</v>
      </c>
      <c r="C864" s="5" t="s">
        <v>3158</v>
      </c>
      <c r="D864" s="7" t="s">
        <v>3159</v>
      </c>
      <c r="E864" s="7" t="s">
        <v>3102</v>
      </c>
      <c r="F864" s="8" t="s">
        <v>3426</v>
      </c>
      <c r="G864" s="1" t="e">
        <f>VLOOKUP(B864,#REF!,5,0)</f>
        <v>#REF!</v>
      </c>
      <c r="H864" s="1" t="e">
        <f>VLOOKUP(B864,#REF!,5,0)</f>
        <v>#REF!</v>
      </c>
      <c r="I864" s="2" t="e">
        <f>VLOOKUP(C864,#REF!,5,0)</f>
        <v>#REF!</v>
      </c>
    </row>
    <row r="865" spans="1:9" ht="16.5" customHeight="1" x14ac:dyDescent="0.2">
      <c r="A865" s="4">
        <v>1378</v>
      </c>
      <c r="B865" s="10" t="s">
        <v>2923</v>
      </c>
      <c r="C865" s="5" t="s">
        <v>2923</v>
      </c>
      <c r="D865" s="7" t="s">
        <v>2924</v>
      </c>
      <c r="E865" s="7" t="s">
        <v>2869</v>
      </c>
      <c r="F865" s="8" t="s">
        <v>3292</v>
      </c>
      <c r="G865" s="1" t="e">
        <f>VLOOKUP(B865,#REF!,5,0)</f>
        <v>#REF!</v>
      </c>
      <c r="H865" s="1" t="e">
        <f>VLOOKUP(B865,#REF!,5,0)</f>
        <v>#REF!</v>
      </c>
      <c r="I865" s="2" t="e">
        <f>VLOOKUP(C865,#REF!,5,0)</f>
        <v>#REF!</v>
      </c>
    </row>
    <row r="866" spans="1:9" ht="16.5" customHeight="1" x14ac:dyDescent="0.2">
      <c r="A866" s="4">
        <v>1417</v>
      </c>
      <c r="B866" s="10" t="s">
        <v>3002</v>
      </c>
      <c r="C866" s="5" t="s">
        <v>3002</v>
      </c>
      <c r="D866" s="7" t="s">
        <v>3003</v>
      </c>
      <c r="E866" s="7" t="s">
        <v>2947</v>
      </c>
      <c r="F866" s="8" t="s">
        <v>3605</v>
      </c>
      <c r="G866" s="1" t="e">
        <f>VLOOKUP(B866,#REF!,5,0)</f>
        <v>#REF!</v>
      </c>
      <c r="H866" s="1" t="e">
        <f>VLOOKUP(B866,#REF!,5,0)</f>
        <v>#REF!</v>
      </c>
      <c r="I866" s="2" t="e">
        <f>VLOOKUP(C866,#REF!,5,0)</f>
        <v>#REF!</v>
      </c>
    </row>
    <row r="867" spans="1:9" ht="16.5" customHeight="1" x14ac:dyDescent="0.2">
      <c r="A867" s="4">
        <v>1460</v>
      </c>
      <c r="B867" s="10" t="s">
        <v>3078</v>
      </c>
      <c r="C867" s="5" t="s">
        <v>3078</v>
      </c>
      <c r="D867" s="7" t="s">
        <v>3079</v>
      </c>
      <c r="E867" s="7" t="s">
        <v>3022</v>
      </c>
      <c r="F867" s="8" t="s">
        <v>3423</v>
      </c>
      <c r="G867" s="1" t="e">
        <f>VLOOKUP(B867,#REF!,5,0)</f>
        <v>#REF!</v>
      </c>
      <c r="H867" s="1" t="e">
        <f>VLOOKUP(B867,#REF!,5,0)</f>
        <v>#REF!</v>
      </c>
      <c r="I867" s="2" t="e">
        <f>VLOOKUP(C867,#REF!,5,0)</f>
        <v>#REF!</v>
      </c>
    </row>
    <row r="868" spans="1:9" ht="16.5" customHeight="1" x14ac:dyDescent="0.2">
      <c r="A868" s="4">
        <v>1504</v>
      </c>
      <c r="B868" s="10" t="s">
        <v>3160</v>
      </c>
      <c r="C868" s="5" t="s">
        <v>3160</v>
      </c>
      <c r="D868" s="7" t="s">
        <v>754</v>
      </c>
      <c r="E868" s="7" t="s">
        <v>3102</v>
      </c>
      <c r="F868" s="8" t="s">
        <v>3408</v>
      </c>
      <c r="G868" s="1" t="e">
        <f>VLOOKUP(B868,#REF!,5,0)</f>
        <v>#REF!</v>
      </c>
      <c r="H868" s="1" t="e">
        <f>VLOOKUP(B868,#REF!,5,0)</f>
        <v>#REF!</v>
      </c>
      <c r="I868" s="2" t="e">
        <f>VLOOKUP(C868,#REF!,5,0)</f>
        <v>#REF!</v>
      </c>
    </row>
    <row r="869" spans="1:9" ht="16.5" customHeight="1" x14ac:dyDescent="0.2">
      <c r="A869" s="4">
        <v>1377</v>
      </c>
      <c r="B869" s="10" t="s">
        <v>2925</v>
      </c>
      <c r="C869" s="5" t="s">
        <v>2925</v>
      </c>
      <c r="D869" s="7" t="s">
        <v>2926</v>
      </c>
      <c r="E869" s="7" t="s">
        <v>2869</v>
      </c>
      <c r="F869" s="8" t="s">
        <v>3256</v>
      </c>
      <c r="G869" s="1" t="e">
        <f>VLOOKUP(B869,#REF!,5,0)</f>
        <v>#REF!</v>
      </c>
      <c r="H869" s="1" t="e">
        <f>VLOOKUP(B869,#REF!,5,0)</f>
        <v>#REF!</v>
      </c>
      <c r="I869" s="2" t="e">
        <f>VLOOKUP(C869,#REF!,5,0)</f>
        <v>#REF!</v>
      </c>
    </row>
    <row r="870" spans="1:9" ht="16.5" customHeight="1" x14ac:dyDescent="0.2">
      <c r="A870" s="4">
        <v>1416</v>
      </c>
      <c r="B870" s="10" t="s">
        <v>3004</v>
      </c>
      <c r="C870" s="5" t="s">
        <v>3004</v>
      </c>
      <c r="D870" s="7" t="s">
        <v>3005</v>
      </c>
      <c r="E870" s="7" t="s">
        <v>2947</v>
      </c>
      <c r="F870" s="8" t="s">
        <v>3413</v>
      </c>
      <c r="G870" s="1" t="e">
        <f>VLOOKUP(B870,#REF!,5,0)</f>
        <v>#REF!</v>
      </c>
      <c r="H870" s="1" t="e">
        <f>VLOOKUP(B870,#REF!,5,0)</f>
        <v>#REF!</v>
      </c>
      <c r="I870" s="2" t="e">
        <f>VLOOKUP(C870,#REF!,5,0)</f>
        <v>#REF!</v>
      </c>
    </row>
    <row r="871" spans="1:9" ht="16.5" customHeight="1" x14ac:dyDescent="0.2">
      <c r="A871" s="4">
        <v>1459</v>
      </c>
      <c r="B871" s="10" t="s">
        <v>3080</v>
      </c>
      <c r="C871" s="5" t="s">
        <v>3080</v>
      </c>
      <c r="D871" s="7" t="s">
        <v>3081</v>
      </c>
      <c r="E871" s="7" t="s">
        <v>3022</v>
      </c>
      <c r="F871" s="8" t="s">
        <v>3469</v>
      </c>
      <c r="G871" s="1" t="e">
        <f>VLOOKUP(B871,#REF!,5,0)</f>
        <v>#REF!</v>
      </c>
      <c r="H871" s="1" t="e">
        <f>VLOOKUP(B871,#REF!,5,0)</f>
        <v>#REF!</v>
      </c>
      <c r="I871" s="2" t="e">
        <f>VLOOKUP(C871,#REF!,5,0)</f>
        <v>#REF!</v>
      </c>
    </row>
    <row r="872" spans="1:9" ht="16.5" customHeight="1" x14ac:dyDescent="0.2">
      <c r="A872" s="4">
        <v>1503</v>
      </c>
      <c r="B872" s="10" t="s">
        <v>3161</v>
      </c>
      <c r="C872" s="5" t="s">
        <v>3161</v>
      </c>
      <c r="D872" s="7" t="s">
        <v>3162</v>
      </c>
      <c r="E872" s="7" t="s">
        <v>3102</v>
      </c>
      <c r="F872" s="8" t="s">
        <v>3557</v>
      </c>
      <c r="G872" s="1" t="e">
        <f>VLOOKUP(B872,#REF!,5,0)</f>
        <v>#REF!</v>
      </c>
      <c r="H872" s="1" t="e">
        <f>VLOOKUP(B872,#REF!,5,0)</f>
        <v>#REF!</v>
      </c>
      <c r="I872" s="2" t="e">
        <f>VLOOKUP(C872,#REF!,5,0)</f>
        <v>#REF!</v>
      </c>
    </row>
    <row r="873" spans="1:9" ht="16.5" customHeight="1" x14ac:dyDescent="0.2">
      <c r="A873" s="4">
        <v>1376</v>
      </c>
      <c r="B873" s="10" t="s">
        <v>2927</v>
      </c>
      <c r="C873" s="5" t="s">
        <v>2927</v>
      </c>
      <c r="D873" s="7" t="s">
        <v>2928</v>
      </c>
      <c r="E873" s="7" t="s">
        <v>2869</v>
      </c>
      <c r="F873" s="8" t="s">
        <v>3617</v>
      </c>
      <c r="G873" s="1" t="e">
        <f>VLOOKUP(B873,#REF!,5,0)</f>
        <v>#REF!</v>
      </c>
      <c r="H873" s="1" t="e">
        <f>VLOOKUP(B873,#REF!,5,0)</f>
        <v>#REF!</v>
      </c>
      <c r="I873" s="2" t="e">
        <f>VLOOKUP(C873,#REF!,5,0)</f>
        <v>#REF!</v>
      </c>
    </row>
    <row r="874" spans="1:9" ht="16.5" customHeight="1" x14ac:dyDescent="0.2">
      <c r="A874" s="4">
        <v>1458</v>
      </c>
      <c r="B874" s="10" t="s">
        <v>3084</v>
      </c>
      <c r="C874" s="5" t="s">
        <v>3084</v>
      </c>
      <c r="D874" s="7" t="s">
        <v>3085</v>
      </c>
      <c r="E874" s="7" t="s">
        <v>3022</v>
      </c>
      <c r="F874" s="8" t="s">
        <v>3338</v>
      </c>
      <c r="G874" s="1" t="e">
        <f>VLOOKUP(B874,#REF!,5,0)</f>
        <v>#REF!</v>
      </c>
      <c r="H874" s="1" t="e">
        <f>VLOOKUP(B874,#REF!,5,0)</f>
        <v>#REF!</v>
      </c>
      <c r="I874" s="2" t="e">
        <f>VLOOKUP(C874,#REF!,5,0)</f>
        <v>#REF!</v>
      </c>
    </row>
    <row r="875" spans="1:9" ht="16.5" customHeight="1" x14ac:dyDescent="0.2">
      <c r="A875" s="4">
        <v>1502</v>
      </c>
      <c r="B875" s="10" t="s">
        <v>3165</v>
      </c>
      <c r="C875" s="5" t="s">
        <v>3165</v>
      </c>
      <c r="D875" s="7" t="s">
        <v>3166</v>
      </c>
      <c r="E875" s="7" t="s">
        <v>3102</v>
      </c>
      <c r="F875" s="8" t="s">
        <v>3223</v>
      </c>
      <c r="G875" s="1" t="e">
        <f>VLOOKUP(B875,#REF!,5,0)</f>
        <v>#REF!</v>
      </c>
      <c r="H875" s="1" t="e">
        <f>VLOOKUP(B875,#REF!,5,0)</f>
        <v>#REF!</v>
      </c>
      <c r="I875" s="2" t="e">
        <f>VLOOKUP(C875,#REF!,5,0)</f>
        <v>#REF!</v>
      </c>
    </row>
    <row r="876" spans="1:9" ht="16.5" customHeight="1" x14ac:dyDescent="0.2">
      <c r="A876" s="4">
        <v>1415</v>
      </c>
      <c r="B876" s="10" t="s">
        <v>3006</v>
      </c>
      <c r="C876" s="5" t="s">
        <v>3006</v>
      </c>
      <c r="D876" s="7" t="s">
        <v>3007</v>
      </c>
      <c r="E876" s="7" t="s">
        <v>2947</v>
      </c>
      <c r="F876" s="8" t="s">
        <v>3234</v>
      </c>
      <c r="G876" s="1" t="e">
        <f>VLOOKUP(B876,#REF!,5,0)</f>
        <v>#REF!</v>
      </c>
      <c r="H876" s="1" t="e">
        <f>VLOOKUP(B876,#REF!,5,0)</f>
        <v>#REF!</v>
      </c>
      <c r="I876" s="2" t="e">
        <f>VLOOKUP(C876,#REF!,5,0)</f>
        <v>#REF!</v>
      </c>
    </row>
    <row r="877" spans="1:9" ht="16.5" customHeight="1" x14ac:dyDescent="0.2">
      <c r="A877" s="4">
        <v>1457</v>
      </c>
      <c r="B877" s="10" t="s">
        <v>3082</v>
      </c>
      <c r="C877" s="5" t="s">
        <v>3082</v>
      </c>
      <c r="D877" s="7" t="s">
        <v>3083</v>
      </c>
      <c r="E877" s="7" t="s">
        <v>3022</v>
      </c>
      <c r="F877" s="8" t="s">
        <v>3428</v>
      </c>
      <c r="G877" s="1" t="e">
        <f>VLOOKUP(B877,#REF!,5,0)</f>
        <v>#REF!</v>
      </c>
      <c r="H877" s="1" t="e">
        <f>VLOOKUP(B877,#REF!,5,0)</f>
        <v>#REF!</v>
      </c>
      <c r="I877" s="2" t="e">
        <f>VLOOKUP(C877,#REF!,5,0)</f>
        <v>#REF!</v>
      </c>
    </row>
    <row r="878" spans="1:9" ht="16.5" customHeight="1" x14ac:dyDescent="0.2">
      <c r="A878" s="4">
        <v>1501</v>
      </c>
      <c r="B878" s="10" t="s">
        <v>3163</v>
      </c>
      <c r="C878" s="5" t="s">
        <v>3163</v>
      </c>
      <c r="D878" s="7" t="s">
        <v>3164</v>
      </c>
      <c r="E878" s="7" t="s">
        <v>3102</v>
      </c>
      <c r="F878" s="8" t="s">
        <v>3243</v>
      </c>
      <c r="G878" s="1" t="e">
        <f>VLOOKUP(B878,#REF!,5,0)</f>
        <v>#REF!</v>
      </c>
      <c r="H878" s="1" t="e">
        <f>VLOOKUP(B878,#REF!,5,0)</f>
        <v>#REF!</v>
      </c>
      <c r="I878" s="2" t="e">
        <f>VLOOKUP(C878,#REF!,5,0)</f>
        <v>#REF!</v>
      </c>
    </row>
    <row r="879" spans="1:9" ht="16.5" customHeight="1" x14ac:dyDescent="0.2">
      <c r="A879" s="4">
        <v>1375</v>
      </c>
      <c r="B879" s="10" t="s">
        <v>2929</v>
      </c>
      <c r="C879" s="5" t="s">
        <v>2929</v>
      </c>
      <c r="D879" s="7" t="s">
        <v>2930</v>
      </c>
      <c r="E879" s="7" t="s">
        <v>2869</v>
      </c>
      <c r="F879" s="8" t="s">
        <v>3325</v>
      </c>
      <c r="G879" s="1" t="e">
        <f>VLOOKUP(B879,#REF!,5,0)</f>
        <v>#REF!</v>
      </c>
      <c r="H879" s="1" t="e">
        <f>VLOOKUP(B879,#REF!,5,0)</f>
        <v>#REF!</v>
      </c>
      <c r="I879" s="2" t="e">
        <f>VLOOKUP(C879,#REF!,5,0)</f>
        <v>#REF!</v>
      </c>
    </row>
    <row r="880" spans="1:9" ht="16.5" customHeight="1" x14ac:dyDescent="0.2">
      <c r="A880" s="4">
        <v>1500</v>
      </c>
      <c r="B880" s="10" t="s">
        <v>3167</v>
      </c>
      <c r="C880" s="5" t="s">
        <v>3167</v>
      </c>
      <c r="D880" s="7" t="s">
        <v>3168</v>
      </c>
      <c r="E880" s="7" t="s">
        <v>3102</v>
      </c>
      <c r="F880" s="8" t="s">
        <v>3244</v>
      </c>
      <c r="G880" s="1" t="e">
        <f>VLOOKUP(B880,#REF!,5,0)</f>
        <v>#REF!</v>
      </c>
      <c r="H880" s="1" t="e">
        <f>VLOOKUP(B880,#REF!,5,0)</f>
        <v>#REF!</v>
      </c>
      <c r="I880" s="2" t="e">
        <f>VLOOKUP(C880,#REF!,5,0)</f>
        <v>#REF!</v>
      </c>
    </row>
    <row r="881" spans="1:9" ht="16.5" customHeight="1" x14ac:dyDescent="0.2">
      <c r="A881" s="4">
        <v>1456</v>
      </c>
      <c r="B881" s="10" t="s">
        <v>3086</v>
      </c>
      <c r="C881" s="5" t="s">
        <v>3086</v>
      </c>
      <c r="D881" s="7" t="s">
        <v>3087</v>
      </c>
      <c r="E881" s="7" t="s">
        <v>3022</v>
      </c>
      <c r="F881" s="8" t="s">
        <v>3615</v>
      </c>
      <c r="G881" s="1" t="e">
        <f>VLOOKUP(B881,#REF!,5,0)</f>
        <v>#REF!</v>
      </c>
      <c r="H881" s="1" t="e">
        <f>VLOOKUP(B881,#REF!,5,0)</f>
        <v>#REF!</v>
      </c>
      <c r="I881" s="2" t="e">
        <f>VLOOKUP(C881,#REF!,5,0)</f>
        <v>#REF!</v>
      </c>
    </row>
    <row r="882" spans="1:9" ht="16.5" customHeight="1" x14ac:dyDescent="0.2">
      <c r="A882" s="4">
        <v>1499</v>
      </c>
      <c r="B882" s="10" t="s">
        <v>3173</v>
      </c>
      <c r="C882" s="5" t="s">
        <v>3173</v>
      </c>
      <c r="D882" s="7" t="s">
        <v>3174</v>
      </c>
      <c r="E882" s="7" t="s">
        <v>3102</v>
      </c>
      <c r="F882" s="8" t="s">
        <v>3525</v>
      </c>
      <c r="G882" s="1" t="e">
        <f>VLOOKUP(B882,#REF!,5,0)</f>
        <v>#REF!</v>
      </c>
      <c r="H882" s="1" t="e">
        <f>VLOOKUP(B882,#REF!,5,0)</f>
        <v>#REF!</v>
      </c>
      <c r="I882" s="2" t="e">
        <f>VLOOKUP(C882,#REF!,5,0)</f>
        <v>#REF!</v>
      </c>
    </row>
    <row r="883" spans="1:9" ht="16.5" customHeight="1" x14ac:dyDescent="0.2">
      <c r="A883" s="4">
        <v>1455</v>
      </c>
      <c r="B883" s="10" t="s">
        <v>3088</v>
      </c>
      <c r="C883" s="5" t="s">
        <v>3088</v>
      </c>
      <c r="D883" s="7" t="s">
        <v>3089</v>
      </c>
      <c r="E883" s="7" t="s">
        <v>3022</v>
      </c>
      <c r="F883" s="8" t="s">
        <v>3244</v>
      </c>
      <c r="G883" s="1" t="e">
        <f>VLOOKUP(B883,#REF!,5,0)</f>
        <v>#REF!</v>
      </c>
      <c r="H883" s="1" t="e">
        <f>VLOOKUP(B883,#REF!,5,0)</f>
        <v>#REF!</v>
      </c>
      <c r="I883" s="2" t="e">
        <f>VLOOKUP(C883,#REF!,5,0)</f>
        <v>#REF!</v>
      </c>
    </row>
    <row r="884" spans="1:9" ht="16.5" customHeight="1" x14ac:dyDescent="0.2">
      <c r="A884" s="4">
        <v>1498</v>
      </c>
      <c r="B884" s="10" t="s">
        <v>3169</v>
      </c>
      <c r="C884" s="5" t="s">
        <v>3169</v>
      </c>
      <c r="D884" s="7" t="s">
        <v>3170</v>
      </c>
      <c r="E884" s="7" t="s">
        <v>3102</v>
      </c>
      <c r="F884" s="8" t="s">
        <v>3527</v>
      </c>
      <c r="G884" s="1" t="e">
        <f>VLOOKUP(B884,#REF!,5,0)</f>
        <v>#REF!</v>
      </c>
      <c r="H884" s="1" t="e">
        <f>VLOOKUP(B884,#REF!,5,0)</f>
        <v>#REF!</v>
      </c>
      <c r="I884" s="2" t="e">
        <f>VLOOKUP(C884,#REF!,5,0)</f>
        <v>#REF!</v>
      </c>
    </row>
    <row r="885" spans="1:9" ht="16.5" customHeight="1" x14ac:dyDescent="0.2">
      <c r="A885" s="4">
        <v>1374</v>
      </c>
      <c r="B885" s="10" t="s">
        <v>2931</v>
      </c>
      <c r="C885" s="5" t="s">
        <v>2931</v>
      </c>
      <c r="D885" s="7" t="s">
        <v>2246</v>
      </c>
      <c r="E885" s="7" t="s">
        <v>2869</v>
      </c>
      <c r="F885" s="8" t="s">
        <v>3373</v>
      </c>
      <c r="G885" s="1" t="e">
        <f>VLOOKUP(B885,#REF!,5,0)</f>
        <v>#REF!</v>
      </c>
      <c r="H885" s="1" t="e">
        <f>VLOOKUP(B885,#REF!,5,0)</f>
        <v>#REF!</v>
      </c>
      <c r="I885" s="2" t="e">
        <f>VLOOKUP(C885,#REF!,5,0)</f>
        <v>#REF!</v>
      </c>
    </row>
    <row r="886" spans="1:9" ht="16.5" customHeight="1" x14ac:dyDescent="0.2">
      <c r="A886" s="4">
        <v>1414</v>
      </c>
      <c r="B886" s="10" t="s">
        <v>3008</v>
      </c>
      <c r="C886" s="5" t="s">
        <v>3008</v>
      </c>
      <c r="D886" s="7" t="s">
        <v>3009</v>
      </c>
      <c r="E886" s="7" t="s">
        <v>2947</v>
      </c>
      <c r="F886" s="8" t="s">
        <v>3243</v>
      </c>
      <c r="G886" s="1" t="e">
        <f>VLOOKUP(B886,#REF!,5,0)</f>
        <v>#REF!</v>
      </c>
      <c r="H886" s="1" t="e">
        <f>VLOOKUP(B886,#REF!,5,0)</f>
        <v>#REF!</v>
      </c>
      <c r="I886" s="2" t="e">
        <f>VLOOKUP(C886,#REF!,5,0)</f>
        <v>#REF!</v>
      </c>
    </row>
    <row r="887" spans="1:9" ht="16.5" customHeight="1" x14ac:dyDescent="0.2">
      <c r="A887" s="4">
        <v>1454</v>
      </c>
      <c r="B887" s="10" t="s">
        <v>3090</v>
      </c>
      <c r="C887" s="5" t="s">
        <v>3090</v>
      </c>
      <c r="D887" s="7" t="s">
        <v>3091</v>
      </c>
      <c r="E887" s="7" t="s">
        <v>3022</v>
      </c>
      <c r="F887" s="8" t="s">
        <v>3441</v>
      </c>
      <c r="G887" s="1" t="e">
        <f>VLOOKUP(B887,#REF!,5,0)</f>
        <v>#REF!</v>
      </c>
      <c r="H887" s="1" t="e">
        <f>VLOOKUP(B887,#REF!,5,0)</f>
        <v>#REF!</v>
      </c>
      <c r="I887" s="2" t="e">
        <f>VLOOKUP(C887,#REF!,5,0)</f>
        <v>#REF!</v>
      </c>
    </row>
    <row r="888" spans="1:9" ht="16.5" customHeight="1" x14ac:dyDescent="0.2">
      <c r="A888" s="4">
        <v>1497</v>
      </c>
      <c r="B888" s="10" t="s">
        <v>3171</v>
      </c>
      <c r="C888" s="5" t="s">
        <v>3171</v>
      </c>
      <c r="D888" s="7" t="s">
        <v>3172</v>
      </c>
      <c r="E888" s="7" t="s">
        <v>3102</v>
      </c>
      <c r="F888" s="8" t="s">
        <v>3275</v>
      </c>
      <c r="G888" s="1" t="e">
        <f>VLOOKUP(B888,#REF!,5,0)</f>
        <v>#REF!</v>
      </c>
      <c r="H888" s="1" t="e">
        <f>VLOOKUP(B888,#REF!,5,0)</f>
        <v>#REF!</v>
      </c>
      <c r="I888" s="2" t="e">
        <f>VLOOKUP(C888,#REF!,5,0)</f>
        <v>#REF!</v>
      </c>
    </row>
    <row r="889" spans="1:9" ht="16.5" customHeight="1" x14ac:dyDescent="0.2">
      <c r="A889" s="4">
        <v>1373</v>
      </c>
      <c r="B889" s="10" t="s">
        <v>2932</v>
      </c>
      <c r="C889" s="5" t="s">
        <v>2932</v>
      </c>
      <c r="D889" s="7" t="s">
        <v>2933</v>
      </c>
      <c r="E889" s="7" t="s">
        <v>2869</v>
      </c>
      <c r="F889" s="8" t="s">
        <v>3231</v>
      </c>
      <c r="G889" s="1" t="e">
        <f>VLOOKUP(B889,#REF!,5,0)</f>
        <v>#REF!</v>
      </c>
      <c r="H889" s="1" t="e">
        <f>VLOOKUP(B889,#REF!,5,0)</f>
        <v>#REF!</v>
      </c>
      <c r="I889" s="2" t="e">
        <f>VLOOKUP(C889,#REF!,5,0)</f>
        <v>#REF!</v>
      </c>
    </row>
    <row r="890" spans="1:9" ht="16.5" customHeight="1" x14ac:dyDescent="0.2">
      <c r="A890" s="4">
        <v>1413</v>
      </c>
      <c r="B890" s="10" t="s">
        <v>3010</v>
      </c>
      <c r="C890" s="5" t="s">
        <v>3010</v>
      </c>
      <c r="D890" s="7" t="s">
        <v>3011</v>
      </c>
      <c r="E890" s="7" t="s">
        <v>2947</v>
      </c>
      <c r="F890" s="8" t="s">
        <v>3444</v>
      </c>
      <c r="G890" s="1" t="e">
        <f>VLOOKUP(B890,#REF!,5,0)</f>
        <v>#REF!</v>
      </c>
      <c r="H890" s="1" t="e">
        <f>VLOOKUP(B890,#REF!,5,0)</f>
        <v>#REF!</v>
      </c>
      <c r="I890" s="2" t="e">
        <f>VLOOKUP(C890,#REF!,5,0)</f>
        <v>#REF!</v>
      </c>
    </row>
    <row r="891" spans="1:9" ht="16.5" customHeight="1" x14ac:dyDescent="0.2">
      <c r="A891" s="4">
        <v>1453</v>
      </c>
      <c r="B891" s="10" t="s">
        <v>3092</v>
      </c>
      <c r="C891" s="5" t="s">
        <v>3092</v>
      </c>
      <c r="D891" s="7" t="s">
        <v>3093</v>
      </c>
      <c r="E891" s="7" t="s">
        <v>3022</v>
      </c>
      <c r="F891" s="8" t="s">
        <v>3291</v>
      </c>
      <c r="G891" s="1" t="e">
        <f>VLOOKUP(B891,#REF!,5,0)</f>
        <v>#REF!</v>
      </c>
      <c r="H891" s="1" t="e">
        <f>VLOOKUP(B891,#REF!,5,0)</f>
        <v>#REF!</v>
      </c>
      <c r="I891" s="2" t="e">
        <f>VLOOKUP(C891,#REF!,5,0)</f>
        <v>#REF!</v>
      </c>
    </row>
    <row r="892" spans="1:9" ht="16.5" customHeight="1" x14ac:dyDescent="0.2">
      <c r="A892" s="4">
        <v>1372</v>
      </c>
      <c r="B892" s="10" t="s">
        <v>2934</v>
      </c>
      <c r="C892" s="5" t="s">
        <v>2934</v>
      </c>
      <c r="D892" s="7" t="s">
        <v>2935</v>
      </c>
      <c r="E892" s="7" t="s">
        <v>2869</v>
      </c>
      <c r="F892" s="8" t="s">
        <v>3556</v>
      </c>
      <c r="G892" s="1" t="e">
        <f>VLOOKUP(B892,#REF!,5,0)</f>
        <v>#REF!</v>
      </c>
      <c r="H892" s="1" t="e">
        <f>VLOOKUP(B892,#REF!,5,0)</f>
        <v>#REF!</v>
      </c>
      <c r="I892" s="2" t="e">
        <f>VLOOKUP(C892,#REF!,5,0)</f>
        <v>#REF!</v>
      </c>
    </row>
    <row r="893" spans="1:9" ht="16.5" customHeight="1" x14ac:dyDescent="0.2">
      <c r="A893" s="4">
        <v>1412</v>
      </c>
      <c r="B893" s="10" t="s">
        <v>3012</v>
      </c>
      <c r="C893" s="5" t="s">
        <v>3012</v>
      </c>
      <c r="D893" s="7" t="s">
        <v>3013</v>
      </c>
      <c r="E893" s="7" t="s">
        <v>2947</v>
      </c>
      <c r="F893" s="8" t="s">
        <v>3322</v>
      </c>
      <c r="G893" s="1" t="e">
        <f>VLOOKUP(B893,#REF!,5,0)</f>
        <v>#REF!</v>
      </c>
      <c r="H893" s="1" t="e">
        <f>VLOOKUP(B893,#REF!,5,0)</f>
        <v>#REF!</v>
      </c>
      <c r="I893" s="2" t="e">
        <f>VLOOKUP(C893,#REF!,5,0)</f>
        <v>#REF!</v>
      </c>
    </row>
    <row r="894" spans="1:9" ht="16.5" customHeight="1" x14ac:dyDescent="0.2">
      <c r="A894" s="4">
        <v>1452</v>
      </c>
      <c r="B894" s="10" t="s">
        <v>3094</v>
      </c>
      <c r="C894" s="5" t="s">
        <v>3094</v>
      </c>
      <c r="D894" s="7" t="s">
        <v>3095</v>
      </c>
      <c r="E894" s="7" t="s">
        <v>3022</v>
      </c>
      <c r="F894" s="8" t="s">
        <v>3626</v>
      </c>
      <c r="G894" s="1" t="e">
        <f>VLOOKUP(B894,#REF!,5,0)</f>
        <v>#REF!</v>
      </c>
      <c r="H894" s="1" t="e">
        <f>VLOOKUP(B894,#REF!,5,0)</f>
        <v>#REF!</v>
      </c>
      <c r="I894" s="2" t="e">
        <f>VLOOKUP(C894,#REF!,5,0)</f>
        <v>#REF!</v>
      </c>
    </row>
    <row r="895" spans="1:9" ht="16.5" customHeight="1" x14ac:dyDescent="0.2">
      <c r="A895" s="4">
        <v>1496</v>
      </c>
      <c r="B895" s="10" t="s">
        <v>3175</v>
      </c>
      <c r="C895" s="5" t="s">
        <v>3175</v>
      </c>
      <c r="D895" s="7" t="s">
        <v>3176</v>
      </c>
      <c r="E895" s="7" t="s">
        <v>3102</v>
      </c>
      <c r="F895" s="8" t="s">
        <v>3626</v>
      </c>
      <c r="G895" s="1" t="e">
        <f>VLOOKUP(B895,#REF!,5,0)</f>
        <v>#REF!</v>
      </c>
      <c r="H895" s="1" t="e">
        <f>VLOOKUP(B895,#REF!,5,0)</f>
        <v>#REF!</v>
      </c>
      <c r="I895" s="2" t="e">
        <f>VLOOKUP(C895,#REF!,5,0)</f>
        <v>#REF!</v>
      </c>
    </row>
    <row r="896" spans="1:9" ht="16.5" customHeight="1" x14ac:dyDescent="0.2">
      <c r="A896" s="4">
        <v>1371</v>
      </c>
      <c r="B896" s="10" t="s">
        <v>2936</v>
      </c>
      <c r="C896" s="5" t="s">
        <v>2936</v>
      </c>
      <c r="D896" s="7" t="s">
        <v>2937</v>
      </c>
      <c r="E896" s="7" t="s">
        <v>2869</v>
      </c>
      <c r="F896" s="8" t="s">
        <v>3567</v>
      </c>
      <c r="G896" s="1" t="e">
        <f>VLOOKUP(B896,#REF!,5,0)</f>
        <v>#REF!</v>
      </c>
      <c r="H896" s="1" t="e">
        <f>VLOOKUP(B896,#REF!,5,0)</f>
        <v>#REF!</v>
      </c>
      <c r="I896" s="2" t="e">
        <f>VLOOKUP(C896,#REF!,5,0)</f>
        <v>#REF!</v>
      </c>
    </row>
    <row r="897" spans="1:9" ht="16.5" customHeight="1" x14ac:dyDescent="0.2">
      <c r="A897" s="4">
        <v>1495</v>
      </c>
      <c r="B897" s="10" t="s">
        <v>3177</v>
      </c>
      <c r="C897" s="5" t="s">
        <v>3177</v>
      </c>
      <c r="D897" s="7" t="s">
        <v>3178</v>
      </c>
      <c r="E897" s="7" t="s">
        <v>3102</v>
      </c>
      <c r="F897" s="8" t="s">
        <v>3385</v>
      </c>
      <c r="G897" s="1" t="e">
        <f>VLOOKUP(B897,#REF!,5,0)</f>
        <v>#REF!</v>
      </c>
      <c r="H897" s="1" t="e">
        <f>VLOOKUP(B897,#REF!,5,0)</f>
        <v>#REF!</v>
      </c>
      <c r="I897" s="2" t="e">
        <f>VLOOKUP(C897,#REF!,5,0)</f>
        <v>#REF!</v>
      </c>
    </row>
    <row r="898" spans="1:9" ht="16.5" customHeight="1" x14ac:dyDescent="0.2">
      <c r="A898" s="4">
        <v>1370</v>
      </c>
      <c r="B898" s="10" t="s">
        <v>2938</v>
      </c>
      <c r="C898" s="5" t="s">
        <v>2938</v>
      </c>
      <c r="D898" s="7" t="s">
        <v>2939</v>
      </c>
      <c r="E898" s="7" t="s">
        <v>2869</v>
      </c>
      <c r="F898" s="8" t="s">
        <v>3226</v>
      </c>
      <c r="G898" s="1" t="e">
        <f>VLOOKUP(B898,#REF!,5,0)</f>
        <v>#REF!</v>
      </c>
      <c r="H898" s="1" t="e">
        <f>VLOOKUP(B898,#REF!,5,0)</f>
        <v>#REF!</v>
      </c>
      <c r="I898" s="2" t="e">
        <f>VLOOKUP(C898,#REF!,5,0)</f>
        <v>#REF!</v>
      </c>
    </row>
    <row r="899" spans="1:9" ht="16.5" customHeight="1" x14ac:dyDescent="0.2">
      <c r="A899" s="4">
        <v>1411</v>
      </c>
      <c r="B899" s="10" t="s">
        <v>3014</v>
      </c>
      <c r="C899" s="5" t="s">
        <v>3014</v>
      </c>
      <c r="D899" s="7" t="s">
        <v>3015</v>
      </c>
      <c r="E899" s="7" t="s">
        <v>2947</v>
      </c>
      <c r="F899" s="8" t="s">
        <v>3406</v>
      </c>
      <c r="G899" s="1" t="e">
        <f>VLOOKUP(B899,#REF!,5,0)</f>
        <v>#REF!</v>
      </c>
      <c r="H899" s="1" t="e">
        <f>VLOOKUP(B899,#REF!,5,0)</f>
        <v>#REF!</v>
      </c>
      <c r="I899" s="2" t="e">
        <f>VLOOKUP(C899,#REF!,5,0)</f>
        <v>#REF!</v>
      </c>
    </row>
    <row r="900" spans="1:9" ht="16.5" customHeight="1" x14ac:dyDescent="0.2">
      <c r="A900" s="4">
        <v>1494</v>
      </c>
      <c r="B900" s="10" t="s">
        <v>3179</v>
      </c>
      <c r="C900" s="5" t="s">
        <v>3179</v>
      </c>
      <c r="D900" s="7" t="s">
        <v>3180</v>
      </c>
      <c r="E900" s="7" t="s">
        <v>3102</v>
      </c>
      <c r="F900" s="8" t="s">
        <v>3629</v>
      </c>
      <c r="G900" s="1" t="e">
        <f>VLOOKUP(B900,#REF!,5,0)</f>
        <v>#REF!</v>
      </c>
      <c r="H900" s="1" t="e">
        <f>VLOOKUP(B900,#REF!,5,0)</f>
        <v>#REF!</v>
      </c>
      <c r="I900" s="2" t="e">
        <f>VLOOKUP(C900,#REF!,5,0)</f>
        <v>#REF!</v>
      </c>
    </row>
    <row r="901" spans="1:9" ht="16.5" customHeight="1" x14ac:dyDescent="0.2">
      <c r="A901" s="4">
        <v>1369</v>
      </c>
      <c r="B901" s="10" t="s">
        <v>2940</v>
      </c>
      <c r="C901" s="5" t="s">
        <v>2940</v>
      </c>
      <c r="D901" s="7" t="s">
        <v>2941</v>
      </c>
      <c r="E901" s="7" t="s">
        <v>2869</v>
      </c>
      <c r="F901" s="8" t="s">
        <v>3338</v>
      </c>
      <c r="G901" s="1" t="e">
        <f>VLOOKUP(B901,#REF!,5,0)</f>
        <v>#REF!</v>
      </c>
      <c r="H901" s="1" t="e">
        <f>VLOOKUP(B901,#REF!,5,0)</f>
        <v>#REF!</v>
      </c>
      <c r="I901" s="2" t="e">
        <f>VLOOKUP(C901,#REF!,5,0)</f>
        <v>#REF!</v>
      </c>
    </row>
    <row r="902" spans="1:9" ht="16.5" customHeight="1" x14ac:dyDescent="0.2">
      <c r="A902" s="4">
        <v>1410</v>
      </c>
      <c r="B902" s="10" t="s">
        <v>3016</v>
      </c>
      <c r="C902" s="5" t="s">
        <v>3016</v>
      </c>
      <c r="D902" s="7" t="s">
        <v>3017</v>
      </c>
      <c r="E902" s="7" t="s">
        <v>2947</v>
      </c>
      <c r="F902" s="8" t="s">
        <v>3441</v>
      </c>
      <c r="G902" s="1" t="e">
        <f>VLOOKUP(B902,#REF!,5,0)</f>
        <v>#REF!</v>
      </c>
      <c r="H902" s="1" t="e">
        <f>VLOOKUP(B902,#REF!,5,0)</f>
        <v>#REF!</v>
      </c>
      <c r="I902" s="2" t="e">
        <f>VLOOKUP(C902,#REF!,5,0)</f>
        <v>#REF!</v>
      </c>
    </row>
    <row r="903" spans="1:9" ht="16.5" customHeight="1" x14ac:dyDescent="0.2">
      <c r="A903" s="4">
        <v>1451</v>
      </c>
      <c r="B903" s="10" t="s">
        <v>3096</v>
      </c>
      <c r="C903" s="5" t="s">
        <v>3096</v>
      </c>
      <c r="D903" s="7" t="s">
        <v>3097</v>
      </c>
      <c r="E903" s="7" t="s">
        <v>3022</v>
      </c>
      <c r="F903" s="8" t="s">
        <v>3615</v>
      </c>
      <c r="G903" s="1" t="e">
        <f>VLOOKUP(B903,#REF!,5,0)</f>
        <v>#REF!</v>
      </c>
      <c r="H903" s="1" t="e">
        <f>VLOOKUP(B903,#REF!,5,0)</f>
        <v>#REF!</v>
      </c>
      <c r="I903" s="2" t="e">
        <f>VLOOKUP(C903,#REF!,5,0)</f>
        <v>#REF!</v>
      </c>
    </row>
    <row r="904" spans="1:9" ht="16.5" customHeight="1" x14ac:dyDescent="0.2">
      <c r="A904" s="4">
        <v>1493</v>
      </c>
      <c r="B904" s="10" t="s">
        <v>3181</v>
      </c>
      <c r="C904" s="5" t="s">
        <v>3181</v>
      </c>
      <c r="D904" s="7" t="s">
        <v>3182</v>
      </c>
      <c r="E904" s="7" t="s">
        <v>3102</v>
      </c>
      <c r="F904" s="8" t="s">
        <v>3253</v>
      </c>
      <c r="G904" s="1" t="e">
        <f>VLOOKUP(B904,#REF!,5,0)</f>
        <v>#REF!</v>
      </c>
      <c r="H904" s="1" t="e">
        <f>VLOOKUP(B904,#REF!,5,0)</f>
        <v>#REF!</v>
      </c>
      <c r="I904" s="2" t="e">
        <f>VLOOKUP(C904,#REF!,5,0)</f>
        <v>#REF!</v>
      </c>
    </row>
    <row r="905" spans="1:9" ht="16.5" customHeight="1" x14ac:dyDescent="0.2">
      <c r="A905" s="4">
        <v>1368</v>
      </c>
      <c r="B905" s="10" t="s">
        <v>2942</v>
      </c>
      <c r="C905" s="5" t="s">
        <v>2942</v>
      </c>
      <c r="D905" s="7" t="s">
        <v>2943</v>
      </c>
      <c r="E905" s="7" t="s">
        <v>2869</v>
      </c>
      <c r="F905" s="8" t="s">
        <v>3388</v>
      </c>
      <c r="G905" s="1" t="e">
        <f>VLOOKUP(B905,#REF!,5,0)</f>
        <v>#REF!</v>
      </c>
      <c r="H905" s="1" t="e">
        <f>VLOOKUP(B905,#REF!,5,0)</f>
        <v>#REF!</v>
      </c>
      <c r="I905" s="2" t="e">
        <f>VLOOKUP(C905,#REF!,5,0)</f>
        <v>#REF!</v>
      </c>
    </row>
    <row r="906" spans="1:9" ht="16.5" customHeight="1" x14ac:dyDescent="0.2">
      <c r="A906" s="4">
        <v>1450</v>
      </c>
      <c r="B906" s="10" t="s">
        <v>3098</v>
      </c>
      <c r="C906" s="5" t="s">
        <v>3098</v>
      </c>
      <c r="D906" s="7" t="s">
        <v>3099</v>
      </c>
      <c r="E906" s="7" t="s">
        <v>3022</v>
      </c>
      <c r="F906" s="8" t="s">
        <v>3412</v>
      </c>
      <c r="G906" s="1" t="e">
        <f>VLOOKUP(B906,#REF!,5,0)</f>
        <v>#REF!</v>
      </c>
      <c r="H906" s="1" t="e">
        <f>VLOOKUP(B906,#REF!,5,0)</f>
        <v>#REF!</v>
      </c>
      <c r="I906" s="2" t="e">
        <f>VLOOKUP(C906,#REF!,5,0)</f>
        <v>#REF!</v>
      </c>
    </row>
    <row r="907" spans="1:9" ht="16.5" customHeight="1" x14ac:dyDescent="0.2">
      <c r="A907" s="4">
        <v>1492</v>
      </c>
      <c r="B907" s="10" t="s">
        <v>3183</v>
      </c>
      <c r="C907" s="5" t="s">
        <v>3183</v>
      </c>
      <c r="D907" s="7" t="s">
        <v>3184</v>
      </c>
      <c r="E907" s="7" t="s">
        <v>3102</v>
      </c>
      <c r="F907" s="8" t="s">
        <v>3454</v>
      </c>
      <c r="G907" s="1" t="e">
        <f>VLOOKUP(B907,#REF!,5,0)</f>
        <v>#REF!</v>
      </c>
      <c r="H907" s="1" t="e">
        <f>VLOOKUP(B907,#REF!,5,0)</f>
        <v>#REF!</v>
      </c>
      <c r="I907" s="2" t="e">
        <f>VLOOKUP(C907,#REF!,5,0)</f>
        <v>#REF!</v>
      </c>
    </row>
    <row r="908" spans="1:9" ht="16.5" customHeight="1" x14ac:dyDescent="0.2">
      <c r="A908" s="4">
        <v>1367</v>
      </c>
      <c r="B908" s="10" t="s">
        <v>2944</v>
      </c>
      <c r="C908" s="5" t="s">
        <v>2944</v>
      </c>
      <c r="D908" s="7" t="s">
        <v>768</v>
      </c>
      <c r="E908" s="7" t="s">
        <v>2869</v>
      </c>
      <c r="F908" s="8" t="s">
        <v>3423</v>
      </c>
      <c r="G908" s="1" t="e">
        <f>VLOOKUP(B908,#REF!,5,0)</f>
        <v>#REF!</v>
      </c>
      <c r="H908" s="1" t="e">
        <f>VLOOKUP(B908,#REF!,5,0)</f>
        <v>#REF!</v>
      </c>
      <c r="I908" s="2" t="e">
        <f>VLOOKUP(C908,#REF!,5,0)</f>
        <v>#REF!</v>
      </c>
    </row>
    <row r="909" spans="1:9" ht="16.5" customHeight="1" x14ac:dyDescent="0.2">
      <c r="A909" s="4">
        <v>1409</v>
      </c>
      <c r="B909" s="10" t="s">
        <v>3018</v>
      </c>
      <c r="C909" s="5" t="s">
        <v>3018</v>
      </c>
      <c r="D909" s="7" t="s">
        <v>3019</v>
      </c>
      <c r="E909" s="7" t="s">
        <v>2947</v>
      </c>
      <c r="F909" s="8" t="s">
        <v>3439</v>
      </c>
      <c r="G909" s="1" t="e">
        <f>VLOOKUP(B909,#REF!,5,0)</f>
        <v>#REF!</v>
      </c>
      <c r="H909" s="1" t="e">
        <f>VLOOKUP(B909,#REF!,5,0)</f>
        <v>#REF!</v>
      </c>
      <c r="I909" s="2" t="e">
        <f>VLOOKUP(C909,#REF!,5,0)</f>
        <v>#REF!</v>
      </c>
    </row>
    <row r="910" spans="1:9" ht="16.5" customHeight="1" x14ac:dyDescent="0.2">
      <c r="A910" s="4">
        <v>1491</v>
      </c>
      <c r="B910" s="10" t="s">
        <v>3116</v>
      </c>
      <c r="C910" s="5" t="s">
        <v>3116</v>
      </c>
      <c r="D910" s="7" t="s">
        <v>3117</v>
      </c>
      <c r="E910" s="7" t="s">
        <v>3102</v>
      </c>
      <c r="F910" s="8" t="s">
        <v>3515</v>
      </c>
      <c r="G910" s="1" t="e">
        <f>VLOOKUP(B910,#REF!,5,0)</f>
        <v>#REF!</v>
      </c>
      <c r="H910" s="1" t="e">
        <f>VLOOKUP(B910,#REF!,5,0)</f>
        <v>#REF!</v>
      </c>
      <c r="I910" s="2" t="e">
        <f>VLOOKUP(C910,#REF!,5,0)</f>
        <v>#REF!</v>
      </c>
    </row>
    <row r="911" spans="1:9" ht="16.5" customHeight="1" x14ac:dyDescent="0.2">
      <c r="A911" s="4">
        <v>1449</v>
      </c>
      <c r="B911" s="10" t="s">
        <v>3023</v>
      </c>
      <c r="C911" s="5" t="s">
        <v>3023</v>
      </c>
      <c r="D911" s="7" t="s">
        <v>3024</v>
      </c>
      <c r="E911" s="7" t="s">
        <v>3022</v>
      </c>
      <c r="F911" s="8" t="s">
        <v>3541</v>
      </c>
      <c r="G911" s="1" t="e">
        <f>VLOOKUP(B911,#REF!,5,0)</f>
        <v>#REF!</v>
      </c>
      <c r="H911" s="1" t="e">
        <f>VLOOKUP(B911,#REF!,5,0)</f>
        <v>#REF!</v>
      </c>
      <c r="I911" s="2" t="e">
        <f>VLOOKUP(C911,#REF!,5,0)</f>
        <v>#REF!</v>
      </c>
    </row>
    <row r="912" spans="1:9" ht="16.5" customHeight="1" x14ac:dyDescent="0.2">
      <c r="A912" s="4">
        <v>240</v>
      </c>
      <c r="B912" s="10" t="s">
        <v>603</v>
      </c>
      <c r="C912" s="5" t="s">
        <v>603</v>
      </c>
      <c r="D912" s="7" t="s">
        <v>604</v>
      </c>
      <c r="E912" s="7" t="s">
        <v>605</v>
      </c>
      <c r="F912" s="8" t="s">
        <v>3256</v>
      </c>
      <c r="G912" s="12" t="e">
        <f>VLOOKUP(B912,#REF!,5,0)</f>
        <v>#REF!</v>
      </c>
      <c r="H912" s="1" t="e">
        <f>VLOOKUP(B912,#REF!,5,0)</f>
        <v>#REF!</v>
      </c>
      <c r="I912" s="2" t="e">
        <f>VLOOKUP(C912,#REF!,5,0)</f>
        <v>#REF!</v>
      </c>
    </row>
    <row r="913" spans="1:9" ht="16.5" customHeight="1" x14ac:dyDescent="0.2">
      <c r="A913" s="4">
        <v>282</v>
      </c>
      <c r="B913" s="10" t="s">
        <v>686</v>
      </c>
      <c r="C913" s="5" t="s">
        <v>686</v>
      </c>
      <c r="D913" s="7" t="s">
        <v>687</v>
      </c>
      <c r="E913" s="7" t="s">
        <v>688</v>
      </c>
      <c r="F913" s="8" t="s">
        <v>3292</v>
      </c>
      <c r="G913" s="12" t="e">
        <f>VLOOKUP(B913,#REF!,5,0)</f>
        <v>#REF!</v>
      </c>
      <c r="H913" s="1" t="e">
        <f>VLOOKUP(B913,#REF!,5,0)</f>
        <v>#REF!</v>
      </c>
      <c r="I913" s="2" t="e">
        <f>VLOOKUP(C913,#REF!,5,0)</f>
        <v>#REF!</v>
      </c>
    </row>
    <row r="914" spans="1:9" ht="16.5" customHeight="1" x14ac:dyDescent="0.2">
      <c r="A914" s="4">
        <v>323</v>
      </c>
      <c r="B914" s="10" t="s">
        <v>769</v>
      </c>
      <c r="C914" s="5" t="s">
        <v>769</v>
      </c>
      <c r="D914" s="7" t="s">
        <v>770</v>
      </c>
      <c r="E914" s="7" t="s">
        <v>771</v>
      </c>
      <c r="F914" s="8" t="s">
        <v>3226</v>
      </c>
      <c r="G914" s="12" t="e">
        <f>VLOOKUP(B914,#REF!,5,0)</f>
        <v>#REF!</v>
      </c>
      <c r="H914" s="1" t="e">
        <f>VLOOKUP(B914,#REF!,5,0)</f>
        <v>#REF!</v>
      </c>
      <c r="I914" s="2" t="e">
        <f>VLOOKUP(C914,#REF!,5,0)</f>
        <v>#REF!</v>
      </c>
    </row>
    <row r="915" spans="1:9" ht="16.5" customHeight="1" x14ac:dyDescent="0.2">
      <c r="A915" s="4">
        <v>364</v>
      </c>
      <c r="B915" s="10" t="s">
        <v>851</v>
      </c>
      <c r="C915" s="5" t="s">
        <v>851</v>
      </c>
      <c r="D915" s="7" t="s">
        <v>852</v>
      </c>
      <c r="E915" s="7" t="s">
        <v>853</v>
      </c>
      <c r="F915" s="8" t="s">
        <v>3350</v>
      </c>
      <c r="G915" s="12" t="e">
        <f>VLOOKUP(B915,#REF!,5,0)</f>
        <v>#REF!</v>
      </c>
      <c r="H915" s="1" t="e">
        <f>VLOOKUP(B915,#REF!,5,0)</f>
        <v>#REF!</v>
      </c>
      <c r="I915" s="2" t="e">
        <f>VLOOKUP(C915,#REF!,5,0)</f>
        <v>#REF!</v>
      </c>
    </row>
    <row r="916" spans="1:9" ht="16.5" customHeight="1" x14ac:dyDescent="0.2">
      <c r="A916" s="4">
        <v>239</v>
      </c>
      <c r="B916" s="10" t="s">
        <v>606</v>
      </c>
      <c r="C916" s="5" t="s">
        <v>606</v>
      </c>
      <c r="D916" s="7" t="s">
        <v>607</v>
      </c>
      <c r="E916" s="7" t="s">
        <v>605</v>
      </c>
      <c r="F916" s="8" t="s">
        <v>3255</v>
      </c>
      <c r="G916" s="12" t="e">
        <f>VLOOKUP(B916,#REF!,5,0)</f>
        <v>#REF!</v>
      </c>
      <c r="H916" s="1" t="e">
        <f>VLOOKUP(B916,#REF!,5,0)</f>
        <v>#REF!</v>
      </c>
      <c r="I916" s="2" t="e">
        <f>VLOOKUP(C916,#REF!,5,0)</f>
        <v>#REF!</v>
      </c>
    </row>
    <row r="917" spans="1:9" ht="16.5" customHeight="1" x14ac:dyDescent="0.2">
      <c r="A917" s="4">
        <v>281</v>
      </c>
      <c r="B917" s="10" t="s">
        <v>689</v>
      </c>
      <c r="C917" s="5" t="s">
        <v>689</v>
      </c>
      <c r="D917" s="7" t="s">
        <v>690</v>
      </c>
      <c r="E917" s="7" t="s">
        <v>688</v>
      </c>
      <c r="F917" s="8" t="s">
        <v>3227</v>
      </c>
      <c r="G917" s="12" t="e">
        <f>VLOOKUP(B917,#REF!,5,0)</f>
        <v>#REF!</v>
      </c>
      <c r="H917" s="1" t="e">
        <f>VLOOKUP(B917,#REF!,5,0)</f>
        <v>#REF!</v>
      </c>
      <c r="I917" s="2" t="e">
        <f>VLOOKUP(C917,#REF!,5,0)</f>
        <v>#REF!</v>
      </c>
    </row>
    <row r="918" spans="1:9" ht="16.5" customHeight="1" x14ac:dyDescent="0.2">
      <c r="A918" s="4">
        <v>322</v>
      </c>
      <c r="B918" s="10" t="s">
        <v>772</v>
      </c>
      <c r="C918" s="5" t="s">
        <v>772</v>
      </c>
      <c r="D918" s="7" t="s">
        <v>773</v>
      </c>
      <c r="E918" s="7" t="s">
        <v>771</v>
      </c>
      <c r="F918" s="8" t="s">
        <v>3325</v>
      </c>
      <c r="G918" s="12" t="e">
        <f>VLOOKUP(B918,#REF!,5,0)</f>
        <v>#REF!</v>
      </c>
      <c r="H918" s="1" t="e">
        <f>VLOOKUP(B918,#REF!,5,0)</f>
        <v>#REF!</v>
      </c>
      <c r="I918" s="2" t="e">
        <f>VLOOKUP(C918,#REF!,5,0)</f>
        <v>#REF!</v>
      </c>
    </row>
    <row r="919" spans="1:9" ht="16.5" customHeight="1" x14ac:dyDescent="0.2">
      <c r="A919" s="4">
        <v>363</v>
      </c>
      <c r="B919" s="10" t="s">
        <v>854</v>
      </c>
      <c r="C919" s="5" t="s">
        <v>854</v>
      </c>
      <c r="D919" s="7" t="s">
        <v>855</v>
      </c>
      <c r="E919" s="7" t="s">
        <v>853</v>
      </c>
      <c r="F919" s="8" t="s">
        <v>3349</v>
      </c>
      <c r="G919" s="12" t="e">
        <f>VLOOKUP(B919,#REF!,5,0)</f>
        <v>#REF!</v>
      </c>
      <c r="H919" s="1" t="e">
        <f>VLOOKUP(B919,#REF!,5,0)</f>
        <v>#REF!</v>
      </c>
      <c r="I919" s="2" t="e">
        <f>VLOOKUP(C919,#REF!,5,0)</f>
        <v>#REF!</v>
      </c>
    </row>
    <row r="920" spans="1:9" ht="16.5" customHeight="1" x14ac:dyDescent="0.2">
      <c r="A920" s="4">
        <v>238</v>
      </c>
      <c r="B920" s="10" t="s">
        <v>608</v>
      </c>
      <c r="C920" s="5" t="s">
        <v>608</v>
      </c>
      <c r="D920" s="7" t="s">
        <v>609</v>
      </c>
      <c r="E920" s="7" t="s">
        <v>605</v>
      </c>
      <c r="F920" s="8" t="s">
        <v>3254</v>
      </c>
      <c r="G920" s="12" t="e">
        <f>VLOOKUP(B920,#REF!,5,0)</f>
        <v>#REF!</v>
      </c>
      <c r="H920" s="1" t="e">
        <f>VLOOKUP(B920,#REF!,5,0)</f>
        <v>#REF!</v>
      </c>
      <c r="I920" s="2" t="e">
        <f>VLOOKUP(C920,#REF!,5,0)</f>
        <v>#REF!</v>
      </c>
    </row>
    <row r="921" spans="1:9" ht="16.5" customHeight="1" x14ac:dyDescent="0.2">
      <c r="A921" s="4">
        <v>280</v>
      </c>
      <c r="B921" s="10" t="s">
        <v>691</v>
      </c>
      <c r="C921" s="5" t="s">
        <v>691</v>
      </c>
      <c r="D921" s="7" t="s">
        <v>609</v>
      </c>
      <c r="E921" s="7" t="s">
        <v>688</v>
      </c>
      <c r="F921" s="8" t="s">
        <v>3291</v>
      </c>
      <c r="G921" s="12" t="e">
        <f>VLOOKUP(B921,#REF!,5,0)</f>
        <v>#REF!</v>
      </c>
      <c r="H921" s="1" t="e">
        <f>VLOOKUP(B921,#REF!,5,0)</f>
        <v>#REF!</v>
      </c>
      <c r="I921" s="2" t="e">
        <f>VLOOKUP(C921,#REF!,5,0)</f>
        <v>#REF!</v>
      </c>
    </row>
    <row r="922" spans="1:9" ht="16.5" customHeight="1" x14ac:dyDescent="0.2">
      <c r="A922" s="4">
        <v>321</v>
      </c>
      <c r="B922" s="10" t="s">
        <v>774</v>
      </c>
      <c r="C922" s="5" t="s">
        <v>774</v>
      </c>
      <c r="D922" s="7" t="s">
        <v>775</v>
      </c>
      <c r="E922" s="7" t="s">
        <v>771</v>
      </c>
      <c r="F922" s="8" t="s">
        <v>3324</v>
      </c>
      <c r="G922" s="12" t="e">
        <f>VLOOKUP(B922,#REF!,5,0)</f>
        <v>#REF!</v>
      </c>
      <c r="H922" s="1" t="e">
        <f>VLOOKUP(B922,#REF!,5,0)</f>
        <v>#REF!</v>
      </c>
      <c r="I922" s="2" t="e">
        <f>VLOOKUP(C922,#REF!,5,0)</f>
        <v>#REF!</v>
      </c>
    </row>
    <row r="923" spans="1:9" ht="16.5" customHeight="1" x14ac:dyDescent="0.2">
      <c r="A923" s="4">
        <v>362</v>
      </c>
      <c r="B923" s="10" t="s">
        <v>856</v>
      </c>
      <c r="C923" s="5" t="s">
        <v>856</v>
      </c>
      <c r="D923" s="7" t="s">
        <v>857</v>
      </c>
      <c r="E923" s="7" t="s">
        <v>853</v>
      </c>
      <c r="F923" s="8" t="s">
        <v>3237</v>
      </c>
      <c r="G923" s="12" t="e">
        <f>VLOOKUP(B923,#REF!,5,0)</f>
        <v>#REF!</v>
      </c>
      <c r="H923" s="1" t="e">
        <f>VLOOKUP(B923,#REF!,5,0)</f>
        <v>#REF!</v>
      </c>
      <c r="I923" s="2" t="e">
        <f>VLOOKUP(C923,#REF!,5,0)</f>
        <v>#REF!</v>
      </c>
    </row>
    <row r="924" spans="1:9" ht="16.5" customHeight="1" x14ac:dyDescent="0.2">
      <c r="A924" s="4">
        <v>237</v>
      </c>
      <c r="B924" s="10" t="s">
        <v>612</v>
      </c>
      <c r="C924" s="5" t="s">
        <v>612</v>
      </c>
      <c r="D924" s="7" t="s">
        <v>613</v>
      </c>
      <c r="E924" s="7" t="s">
        <v>605</v>
      </c>
      <c r="F924" s="8" t="s">
        <v>3253</v>
      </c>
      <c r="G924" s="12" t="e">
        <f>VLOOKUP(B924,#REF!,5,0)</f>
        <v>#REF!</v>
      </c>
      <c r="H924" s="1" t="e">
        <f>VLOOKUP(B924,#REF!,5,0)</f>
        <v>#REF!</v>
      </c>
      <c r="I924" s="2" t="e">
        <f>VLOOKUP(C924,#REF!,5,0)</f>
        <v>#REF!</v>
      </c>
    </row>
    <row r="925" spans="1:9" ht="16.5" customHeight="1" x14ac:dyDescent="0.2">
      <c r="A925" s="4">
        <v>279</v>
      </c>
      <c r="B925" s="10" t="s">
        <v>692</v>
      </c>
      <c r="C925" s="5" t="s">
        <v>692</v>
      </c>
      <c r="D925" s="7" t="s">
        <v>693</v>
      </c>
      <c r="E925" s="7" t="s">
        <v>688</v>
      </c>
      <c r="F925" s="8" t="s">
        <v>3290</v>
      </c>
      <c r="G925" s="12" t="e">
        <f>VLOOKUP(B925,#REF!,5,0)</f>
        <v>#REF!</v>
      </c>
      <c r="H925" s="1" t="e">
        <f>VLOOKUP(B925,#REF!,5,0)</f>
        <v>#REF!</v>
      </c>
      <c r="I925" s="2" t="e">
        <f>VLOOKUP(C925,#REF!,5,0)</f>
        <v>#REF!</v>
      </c>
    </row>
    <row r="926" spans="1:9" ht="16.5" customHeight="1" x14ac:dyDescent="0.2">
      <c r="A926" s="4">
        <v>320</v>
      </c>
      <c r="B926" s="10" t="s">
        <v>776</v>
      </c>
      <c r="C926" s="5" t="s">
        <v>776</v>
      </c>
      <c r="D926" s="7" t="s">
        <v>777</v>
      </c>
      <c r="E926" s="7" t="s">
        <v>771</v>
      </c>
      <c r="F926" s="8" t="s">
        <v>3323</v>
      </c>
      <c r="G926" s="12" t="e">
        <f>VLOOKUP(B926,#REF!,5,0)</f>
        <v>#REF!</v>
      </c>
      <c r="H926" s="1" t="e">
        <f>VLOOKUP(B926,#REF!,5,0)</f>
        <v>#REF!</v>
      </c>
      <c r="I926" s="2" t="e">
        <f>VLOOKUP(C926,#REF!,5,0)</f>
        <v>#REF!</v>
      </c>
    </row>
    <row r="927" spans="1:9" ht="16.5" customHeight="1" x14ac:dyDescent="0.2">
      <c r="A927" s="4">
        <v>361</v>
      </c>
      <c r="B927" s="10" t="s">
        <v>860</v>
      </c>
      <c r="C927" s="5" t="s">
        <v>860</v>
      </c>
      <c r="D927" s="7" t="s">
        <v>861</v>
      </c>
      <c r="E927" s="7" t="s">
        <v>853</v>
      </c>
      <c r="F927" s="8" t="s">
        <v>3307</v>
      </c>
      <c r="G927" s="12" t="e">
        <f>VLOOKUP(B927,#REF!,5,0)</f>
        <v>#REF!</v>
      </c>
      <c r="H927" s="1" t="e">
        <f>VLOOKUP(B927,#REF!,5,0)</f>
        <v>#REF!</v>
      </c>
      <c r="I927" s="2" t="e">
        <f>VLOOKUP(C927,#REF!,5,0)</f>
        <v>#REF!</v>
      </c>
    </row>
    <row r="928" spans="1:9" ht="16.5" customHeight="1" x14ac:dyDescent="0.2">
      <c r="A928" s="4">
        <v>236</v>
      </c>
      <c r="B928" s="10" t="s">
        <v>614</v>
      </c>
      <c r="C928" s="5" t="s">
        <v>614</v>
      </c>
      <c r="D928" s="7" t="s">
        <v>615</v>
      </c>
      <c r="E928" s="7" t="s">
        <v>605</v>
      </c>
      <c r="F928" s="8" t="s">
        <v>3252</v>
      </c>
      <c r="G928" s="12" t="e">
        <f>VLOOKUP(B928,#REF!,5,0)</f>
        <v>#REF!</v>
      </c>
      <c r="H928" s="1" t="e">
        <f>VLOOKUP(B928,#REF!,5,0)</f>
        <v>#REF!</v>
      </c>
      <c r="I928" s="2" t="e">
        <f>VLOOKUP(C928,#REF!,5,0)</f>
        <v>#REF!</v>
      </c>
    </row>
    <row r="929" spans="1:9" ht="16.5" customHeight="1" x14ac:dyDescent="0.2">
      <c r="A929" s="4">
        <v>278</v>
      </c>
      <c r="B929" s="10" t="s">
        <v>694</v>
      </c>
      <c r="C929" s="5" t="s">
        <v>694</v>
      </c>
      <c r="D929" s="7" t="s">
        <v>695</v>
      </c>
      <c r="E929" s="7" t="s">
        <v>688</v>
      </c>
      <c r="F929" s="8" t="s">
        <v>3289</v>
      </c>
      <c r="G929" s="12" t="e">
        <f>VLOOKUP(B929,#REF!,5,0)</f>
        <v>#REF!</v>
      </c>
      <c r="H929" s="1" t="e">
        <f>VLOOKUP(B929,#REF!,5,0)</f>
        <v>#REF!</v>
      </c>
      <c r="I929" s="2" t="e">
        <f>VLOOKUP(C929,#REF!,5,0)</f>
        <v>#REF!</v>
      </c>
    </row>
    <row r="930" spans="1:9" ht="16.5" customHeight="1" x14ac:dyDescent="0.2">
      <c r="A930" s="4">
        <v>319</v>
      </c>
      <c r="B930" s="10" t="s">
        <v>778</v>
      </c>
      <c r="C930" s="5" t="s">
        <v>778</v>
      </c>
      <c r="D930" s="7" t="s">
        <v>779</v>
      </c>
      <c r="E930" s="7" t="s">
        <v>771</v>
      </c>
      <c r="F930" s="8" t="s">
        <v>3322</v>
      </c>
      <c r="G930" s="12" t="e">
        <f>VLOOKUP(B930,#REF!,5,0)</f>
        <v>#REF!</v>
      </c>
      <c r="H930" s="1" t="e">
        <f>VLOOKUP(B930,#REF!,5,0)</f>
        <v>#REF!</v>
      </c>
      <c r="I930" s="2" t="e">
        <f>VLOOKUP(C930,#REF!,5,0)</f>
        <v>#REF!</v>
      </c>
    </row>
    <row r="931" spans="1:9" ht="16.5" customHeight="1" x14ac:dyDescent="0.2">
      <c r="A931" s="4">
        <v>360</v>
      </c>
      <c r="B931" s="10" t="s">
        <v>862</v>
      </c>
      <c r="C931" s="5" t="s">
        <v>862</v>
      </c>
      <c r="D931" s="7" t="s">
        <v>863</v>
      </c>
      <c r="E931" s="7" t="s">
        <v>853</v>
      </c>
      <c r="F931" s="8" t="s">
        <v>3348</v>
      </c>
      <c r="G931" s="12" t="e">
        <f>VLOOKUP(B931,#REF!,5,0)</f>
        <v>#REF!</v>
      </c>
      <c r="H931" s="1" t="e">
        <f>VLOOKUP(B931,#REF!,5,0)</f>
        <v>#REF!</v>
      </c>
      <c r="I931" s="2" t="e">
        <f>VLOOKUP(C931,#REF!,5,0)</f>
        <v>#REF!</v>
      </c>
    </row>
    <row r="932" spans="1:9" ht="16.5" customHeight="1" x14ac:dyDescent="0.2">
      <c r="A932" s="4">
        <v>235</v>
      </c>
      <c r="B932" s="10" t="s">
        <v>616</v>
      </c>
      <c r="C932" s="5" t="s">
        <v>616</v>
      </c>
      <c r="D932" s="7" t="s">
        <v>617</v>
      </c>
      <c r="E932" s="7" t="s">
        <v>605</v>
      </c>
      <c r="F932" s="8" t="s">
        <v>3251</v>
      </c>
      <c r="G932" s="12" t="e">
        <f>VLOOKUP(B932,#REF!,5,0)</f>
        <v>#REF!</v>
      </c>
      <c r="H932" s="1" t="e">
        <f>VLOOKUP(B932,#REF!,5,0)</f>
        <v>#REF!</v>
      </c>
      <c r="I932" s="2" t="e">
        <f>VLOOKUP(C932,#REF!,5,0)</f>
        <v>#REF!</v>
      </c>
    </row>
    <row r="933" spans="1:9" ht="16.5" customHeight="1" x14ac:dyDescent="0.2">
      <c r="A933" s="4">
        <v>277</v>
      </c>
      <c r="B933" s="10" t="s">
        <v>696</v>
      </c>
      <c r="C933" s="5" t="s">
        <v>696</v>
      </c>
      <c r="D933" s="7" t="s">
        <v>697</v>
      </c>
      <c r="E933" s="7" t="s">
        <v>688</v>
      </c>
      <c r="F933" s="8" t="s">
        <v>3288</v>
      </c>
      <c r="G933" s="12" t="e">
        <f>VLOOKUP(B933,#REF!,5,0)</f>
        <v>#REF!</v>
      </c>
      <c r="H933" s="1" t="e">
        <f>VLOOKUP(B933,#REF!,5,0)</f>
        <v>#REF!</v>
      </c>
      <c r="I933" s="2" t="e">
        <f>VLOOKUP(C933,#REF!,5,0)</f>
        <v>#REF!</v>
      </c>
    </row>
    <row r="934" spans="1:9" ht="16.5" customHeight="1" x14ac:dyDescent="0.2">
      <c r="A934" s="4">
        <v>318</v>
      </c>
      <c r="B934" s="10" t="s">
        <v>784</v>
      </c>
      <c r="C934" s="5" t="s">
        <v>784</v>
      </c>
      <c r="D934" s="7" t="s">
        <v>785</v>
      </c>
      <c r="E934" s="7" t="s">
        <v>771</v>
      </c>
      <c r="F934" s="8" t="s">
        <v>3321</v>
      </c>
      <c r="G934" s="12" t="e">
        <f>VLOOKUP(B934,#REF!,5,0)</f>
        <v>#REF!</v>
      </c>
      <c r="H934" s="1" t="e">
        <f>VLOOKUP(B934,#REF!,5,0)</f>
        <v>#REF!</v>
      </c>
      <c r="I934" s="2" t="e">
        <f>VLOOKUP(C934,#REF!,5,0)</f>
        <v>#REF!</v>
      </c>
    </row>
    <row r="935" spans="1:9" ht="16.5" customHeight="1" x14ac:dyDescent="0.2">
      <c r="A935" s="4">
        <v>359</v>
      </c>
      <c r="B935" s="10" t="s">
        <v>864</v>
      </c>
      <c r="C935" s="5" t="s">
        <v>864</v>
      </c>
      <c r="D935" s="7" t="s">
        <v>865</v>
      </c>
      <c r="E935" s="7" t="s">
        <v>853</v>
      </c>
      <c r="F935" s="8" t="s">
        <v>3347</v>
      </c>
      <c r="G935" s="12" t="e">
        <f>VLOOKUP(B935,#REF!,5,0)</f>
        <v>#REF!</v>
      </c>
      <c r="H935" s="1" t="e">
        <f>VLOOKUP(B935,#REF!,5,0)</f>
        <v>#REF!</v>
      </c>
      <c r="I935" s="2" t="e">
        <f>VLOOKUP(C935,#REF!,5,0)</f>
        <v>#REF!</v>
      </c>
    </row>
    <row r="936" spans="1:9" ht="16.5" customHeight="1" x14ac:dyDescent="0.2">
      <c r="A936" s="4">
        <v>234</v>
      </c>
      <c r="B936" s="10" t="s">
        <v>622</v>
      </c>
      <c r="C936" s="5" t="s">
        <v>622</v>
      </c>
      <c r="D936" s="7" t="s">
        <v>623</v>
      </c>
      <c r="E936" s="7" t="s">
        <v>605</v>
      </c>
      <c r="F936" s="8" t="s">
        <v>3250</v>
      </c>
      <c r="G936" s="12" t="e">
        <f>VLOOKUP(B936,#REF!,5,0)</f>
        <v>#REF!</v>
      </c>
      <c r="H936" s="1" t="e">
        <f>VLOOKUP(B936,#REF!,5,0)</f>
        <v>#REF!</v>
      </c>
      <c r="I936" s="2" t="e">
        <f>VLOOKUP(C936,#REF!,5,0)</f>
        <v>#REF!</v>
      </c>
    </row>
    <row r="937" spans="1:9" ht="16.5" customHeight="1" x14ac:dyDescent="0.2">
      <c r="A937" s="4">
        <v>276</v>
      </c>
      <c r="B937" s="10" t="s">
        <v>700</v>
      </c>
      <c r="C937" s="5" t="s">
        <v>700</v>
      </c>
      <c r="D937" s="7" t="s">
        <v>701</v>
      </c>
      <c r="E937" s="7" t="s">
        <v>688</v>
      </c>
      <c r="F937" s="8" t="s">
        <v>3287</v>
      </c>
      <c r="G937" s="12" t="e">
        <f>VLOOKUP(B937,#REF!,5,0)</f>
        <v>#REF!</v>
      </c>
      <c r="H937" s="1" t="e">
        <f>VLOOKUP(B937,#REF!,5,0)</f>
        <v>#REF!</v>
      </c>
      <c r="I937" s="2" t="e">
        <f>VLOOKUP(C937,#REF!,5,0)</f>
        <v>#REF!</v>
      </c>
    </row>
    <row r="938" spans="1:9" ht="16.5" customHeight="1" x14ac:dyDescent="0.2">
      <c r="A938" s="4">
        <v>317</v>
      </c>
      <c r="B938" s="10" t="s">
        <v>780</v>
      </c>
      <c r="C938" s="5" t="s">
        <v>780</v>
      </c>
      <c r="D938" s="7" t="s">
        <v>781</v>
      </c>
      <c r="E938" s="7" t="s">
        <v>771</v>
      </c>
      <c r="F938" s="8" t="s">
        <v>3239</v>
      </c>
      <c r="G938" s="12" t="e">
        <f>VLOOKUP(B938,#REF!,5,0)</f>
        <v>#REF!</v>
      </c>
      <c r="H938" s="1" t="e">
        <f>VLOOKUP(B938,#REF!,5,0)</f>
        <v>#REF!</v>
      </c>
      <c r="I938" s="2" t="e">
        <f>VLOOKUP(C938,#REF!,5,0)</f>
        <v>#REF!</v>
      </c>
    </row>
    <row r="939" spans="1:9" ht="16.5" customHeight="1" x14ac:dyDescent="0.2">
      <c r="A939" s="4">
        <v>358</v>
      </c>
      <c r="B939" s="10" t="s">
        <v>866</v>
      </c>
      <c r="C939" s="5" t="s">
        <v>866</v>
      </c>
      <c r="D939" s="7" t="s">
        <v>867</v>
      </c>
      <c r="E939" s="7" t="s">
        <v>853</v>
      </c>
      <c r="F939" s="8" t="s">
        <v>3346</v>
      </c>
      <c r="G939" s="12" t="e">
        <f>VLOOKUP(B939,#REF!,5,0)</f>
        <v>#REF!</v>
      </c>
      <c r="H939" s="1" t="e">
        <f>VLOOKUP(B939,#REF!,5,0)</f>
        <v>#REF!</v>
      </c>
      <c r="I939" s="2" t="e">
        <f>VLOOKUP(C939,#REF!,5,0)</f>
        <v>#REF!</v>
      </c>
    </row>
    <row r="940" spans="1:9" ht="16.5" customHeight="1" x14ac:dyDescent="0.2">
      <c r="A940" s="4">
        <v>233</v>
      </c>
      <c r="B940" s="10" t="s">
        <v>618</v>
      </c>
      <c r="C940" s="5" t="s">
        <v>618</v>
      </c>
      <c r="D940" s="7" t="s">
        <v>619</v>
      </c>
      <c r="E940" s="7" t="s">
        <v>605</v>
      </c>
      <c r="F940" s="8" t="s">
        <v>3249</v>
      </c>
      <c r="G940" s="12" t="e">
        <f>VLOOKUP(B940,#REF!,5,0)</f>
        <v>#REF!</v>
      </c>
      <c r="H940" s="1" t="e">
        <f>VLOOKUP(B940,#REF!,5,0)</f>
        <v>#REF!</v>
      </c>
      <c r="I940" s="2" t="e">
        <f>VLOOKUP(C940,#REF!,5,0)</f>
        <v>#REF!</v>
      </c>
    </row>
    <row r="941" spans="1:9" ht="16.5" customHeight="1" x14ac:dyDescent="0.2">
      <c r="A941" s="4">
        <v>275</v>
      </c>
      <c r="B941" s="10" t="s">
        <v>698</v>
      </c>
      <c r="C941" s="5" t="s">
        <v>698</v>
      </c>
      <c r="D941" s="7" t="s">
        <v>699</v>
      </c>
      <c r="E941" s="7" t="s">
        <v>688</v>
      </c>
      <c r="F941" s="8" t="s">
        <v>3286</v>
      </c>
      <c r="G941" s="12" t="e">
        <f>VLOOKUP(B941,#REF!,5,0)</f>
        <v>#REF!</v>
      </c>
      <c r="H941" s="1" t="e">
        <f>VLOOKUP(B941,#REF!,5,0)</f>
        <v>#REF!</v>
      </c>
      <c r="I941" s="2" t="e">
        <f>VLOOKUP(C941,#REF!,5,0)</f>
        <v>#REF!</v>
      </c>
    </row>
    <row r="942" spans="1:9" ht="16.5" customHeight="1" x14ac:dyDescent="0.2">
      <c r="A942" s="4">
        <v>316</v>
      </c>
      <c r="B942" s="10" t="s">
        <v>782</v>
      </c>
      <c r="C942" s="5" t="s">
        <v>782</v>
      </c>
      <c r="D942" s="7" t="s">
        <v>783</v>
      </c>
      <c r="E942" s="7" t="s">
        <v>771</v>
      </c>
      <c r="F942" s="8" t="s">
        <v>3271</v>
      </c>
      <c r="G942" s="12" t="e">
        <f>VLOOKUP(B942,#REF!,5,0)</f>
        <v>#REF!</v>
      </c>
      <c r="H942" s="1" t="e">
        <f>VLOOKUP(B942,#REF!,5,0)</f>
        <v>#REF!</v>
      </c>
      <c r="I942" s="2" t="e">
        <f>VLOOKUP(C942,#REF!,5,0)</f>
        <v>#REF!</v>
      </c>
    </row>
    <row r="943" spans="1:9" ht="16.5" customHeight="1" x14ac:dyDescent="0.2">
      <c r="A943" s="4">
        <v>357</v>
      </c>
      <c r="B943" s="10" t="s">
        <v>868</v>
      </c>
      <c r="C943" s="5" t="s">
        <v>868</v>
      </c>
      <c r="D943" s="7" t="s">
        <v>869</v>
      </c>
      <c r="E943" s="7" t="s">
        <v>853</v>
      </c>
      <c r="F943" s="8" t="s">
        <v>3345</v>
      </c>
      <c r="G943" s="12" t="e">
        <f>VLOOKUP(B943,#REF!,5,0)</f>
        <v>#REF!</v>
      </c>
      <c r="H943" s="1" t="e">
        <f>VLOOKUP(B943,#REF!,5,0)</f>
        <v>#REF!</v>
      </c>
      <c r="I943" s="2" t="e">
        <f>VLOOKUP(C943,#REF!,5,0)</f>
        <v>#REF!</v>
      </c>
    </row>
    <row r="944" spans="1:9" ht="16.5" customHeight="1" x14ac:dyDescent="0.2">
      <c r="A944" s="4">
        <v>232</v>
      </c>
      <c r="B944" s="10" t="s">
        <v>620</v>
      </c>
      <c r="C944" s="5" t="s">
        <v>620</v>
      </c>
      <c r="D944" s="7" t="s">
        <v>621</v>
      </c>
      <c r="E944" s="7" t="s">
        <v>605</v>
      </c>
      <c r="F944" s="8" t="s">
        <v>3248</v>
      </c>
      <c r="G944" s="12" t="e">
        <f>VLOOKUP(B944,#REF!,5,0)</f>
        <v>#REF!</v>
      </c>
      <c r="H944" s="1" t="e">
        <f>VLOOKUP(B944,#REF!,5,0)</f>
        <v>#REF!</v>
      </c>
      <c r="I944" s="2" t="e">
        <f>VLOOKUP(C944,#REF!,5,0)</f>
        <v>#REF!</v>
      </c>
    </row>
    <row r="945" spans="1:9" ht="16.5" customHeight="1" x14ac:dyDescent="0.2">
      <c r="A945" s="4">
        <v>274</v>
      </c>
      <c r="B945" s="10" t="s">
        <v>702</v>
      </c>
      <c r="C945" s="5" t="s">
        <v>702</v>
      </c>
      <c r="D945" s="7" t="s">
        <v>703</v>
      </c>
      <c r="E945" s="7" t="s">
        <v>688</v>
      </c>
      <c r="F945" s="8" t="s">
        <v>3285</v>
      </c>
      <c r="G945" s="12" t="e">
        <f>VLOOKUP(B945,#REF!,5,0)</f>
        <v>#REF!</v>
      </c>
      <c r="H945" s="1" t="e">
        <f>VLOOKUP(B945,#REF!,5,0)</f>
        <v>#REF!</v>
      </c>
      <c r="I945" s="2" t="e">
        <f>VLOOKUP(C945,#REF!,5,0)</f>
        <v>#REF!</v>
      </c>
    </row>
    <row r="946" spans="1:9" ht="16.5" customHeight="1" x14ac:dyDescent="0.2">
      <c r="A946" s="4">
        <v>315</v>
      </c>
      <c r="B946" s="10" t="s">
        <v>786</v>
      </c>
      <c r="C946" s="5" t="s">
        <v>786</v>
      </c>
      <c r="D946" s="7" t="s">
        <v>787</v>
      </c>
      <c r="E946" s="7" t="s">
        <v>771</v>
      </c>
      <c r="F946" s="8" t="s">
        <v>3266</v>
      </c>
      <c r="G946" s="12" t="e">
        <f>VLOOKUP(B946,#REF!,5,0)</f>
        <v>#REF!</v>
      </c>
      <c r="H946" s="1" t="e">
        <f>VLOOKUP(B946,#REF!,5,0)</f>
        <v>#REF!</v>
      </c>
      <c r="I946" s="2" t="e">
        <f>VLOOKUP(C946,#REF!,5,0)</f>
        <v>#REF!</v>
      </c>
    </row>
    <row r="947" spans="1:9" ht="16.5" customHeight="1" x14ac:dyDescent="0.2">
      <c r="A947" s="4">
        <v>356</v>
      </c>
      <c r="B947" s="10" t="s">
        <v>870</v>
      </c>
      <c r="C947" s="5" t="s">
        <v>870</v>
      </c>
      <c r="D947" s="7" t="s">
        <v>871</v>
      </c>
      <c r="E947" s="7" t="s">
        <v>853</v>
      </c>
      <c r="F947" s="8" t="s">
        <v>3244</v>
      </c>
      <c r="G947" s="12" t="e">
        <f>VLOOKUP(B947,#REF!,5,0)</f>
        <v>#REF!</v>
      </c>
      <c r="H947" s="1" t="e">
        <f>VLOOKUP(B947,#REF!,5,0)</f>
        <v>#REF!</v>
      </c>
      <c r="I947" s="2" t="e">
        <f>VLOOKUP(C947,#REF!,5,0)</f>
        <v>#REF!</v>
      </c>
    </row>
    <row r="948" spans="1:9" ht="16.5" customHeight="1" x14ac:dyDescent="0.2">
      <c r="A948" s="4">
        <v>231</v>
      </c>
      <c r="B948" s="10" t="s">
        <v>624</v>
      </c>
      <c r="C948" s="5" t="s">
        <v>624</v>
      </c>
      <c r="D948" s="7" t="s">
        <v>625</v>
      </c>
      <c r="E948" s="7" t="s">
        <v>605</v>
      </c>
      <c r="F948" s="8" t="s">
        <v>3247</v>
      </c>
      <c r="G948" s="12" t="e">
        <f>VLOOKUP(B948,#REF!,5,0)</f>
        <v>#REF!</v>
      </c>
      <c r="H948" s="1" t="e">
        <f>VLOOKUP(B948,#REF!,5,0)</f>
        <v>#REF!</v>
      </c>
      <c r="I948" s="2" t="e">
        <f>VLOOKUP(C948,#REF!,5,0)</f>
        <v>#REF!</v>
      </c>
    </row>
    <row r="949" spans="1:9" ht="16.5" customHeight="1" x14ac:dyDescent="0.2">
      <c r="A949" s="4">
        <v>273</v>
      </c>
      <c r="B949" s="10" t="s">
        <v>704</v>
      </c>
      <c r="C949" s="5" t="s">
        <v>704</v>
      </c>
      <c r="D949" s="7" t="s">
        <v>705</v>
      </c>
      <c r="E949" s="7" t="s">
        <v>688</v>
      </c>
      <c r="F949" s="8" t="s">
        <v>3284</v>
      </c>
      <c r="G949" s="12" t="e">
        <f>VLOOKUP(B949,#REF!,5,0)</f>
        <v>#REF!</v>
      </c>
      <c r="H949" s="1" t="e">
        <f>VLOOKUP(B949,#REF!,5,0)</f>
        <v>#REF!</v>
      </c>
      <c r="I949" s="2" t="e">
        <f>VLOOKUP(C949,#REF!,5,0)</f>
        <v>#REF!</v>
      </c>
    </row>
    <row r="950" spans="1:9" ht="16.5" customHeight="1" x14ac:dyDescent="0.2">
      <c r="A950" s="4">
        <v>314</v>
      </c>
      <c r="B950" s="10" t="s">
        <v>788</v>
      </c>
      <c r="C950" s="5" t="s">
        <v>788</v>
      </c>
      <c r="D950" s="7" t="s">
        <v>789</v>
      </c>
      <c r="E950" s="7" t="s">
        <v>771</v>
      </c>
      <c r="F950" s="8" t="s">
        <v>3320</v>
      </c>
      <c r="G950" s="12" t="e">
        <f>VLOOKUP(B950,#REF!,5,0)</f>
        <v>#REF!</v>
      </c>
      <c r="H950" s="1" t="e">
        <f>VLOOKUP(B950,#REF!,5,0)</f>
        <v>#REF!</v>
      </c>
      <c r="I950" s="2" t="e">
        <f>VLOOKUP(C950,#REF!,5,0)</f>
        <v>#REF!</v>
      </c>
    </row>
    <row r="951" spans="1:9" ht="16.5" customHeight="1" x14ac:dyDescent="0.2">
      <c r="A951" s="4">
        <v>355</v>
      </c>
      <c r="B951" s="10" t="s">
        <v>874</v>
      </c>
      <c r="C951" s="5" t="s">
        <v>874</v>
      </c>
      <c r="D951" s="7" t="s">
        <v>875</v>
      </c>
      <c r="E951" s="7" t="s">
        <v>853</v>
      </c>
      <c r="F951" s="8" t="s">
        <v>3316</v>
      </c>
      <c r="G951" s="12" t="e">
        <f>VLOOKUP(B951,#REF!,5,0)</f>
        <v>#REF!</v>
      </c>
      <c r="H951" s="1" t="e">
        <f>VLOOKUP(B951,#REF!,5,0)</f>
        <v>#REF!</v>
      </c>
      <c r="I951" s="2" t="e">
        <f>VLOOKUP(C951,#REF!,5,0)</f>
        <v>#REF!</v>
      </c>
    </row>
    <row r="952" spans="1:9" ht="16.5" customHeight="1" x14ac:dyDescent="0.2">
      <c r="A952" s="4">
        <v>230</v>
      </c>
      <c r="B952" s="10" t="s">
        <v>628</v>
      </c>
      <c r="C952" s="5" t="s">
        <v>628</v>
      </c>
      <c r="D952" s="7" t="s">
        <v>629</v>
      </c>
      <c r="E952" s="7" t="s">
        <v>605</v>
      </c>
      <c r="F952" s="8" t="s">
        <v>3246</v>
      </c>
      <c r="G952" s="12" t="e">
        <f>VLOOKUP(B952,#REF!,5,0)</f>
        <v>#REF!</v>
      </c>
      <c r="H952" s="1" t="e">
        <f>VLOOKUP(B952,#REF!,5,0)</f>
        <v>#REF!</v>
      </c>
      <c r="I952" s="2" t="e">
        <f>VLOOKUP(C952,#REF!,5,0)</f>
        <v>#REF!</v>
      </c>
    </row>
    <row r="953" spans="1:9" ht="16.5" customHeight="1" x14ac:dyDescent="0.2">
      <c r="A953" s="4">
        <v>272</v>
      </c>
      <c r="B953" s="10" t="s">
        <v>706</v>
      </c>
      <c r="C953" s="5" t="s">
        <v>706</v>
      </c>
      <c r="D953" s="7" t="s">
        <v>707</v>
      </c>
      <c r="E953" s="7" t="s">
        <v>688</v>
      </c>
      <c r="F953" s="8" t="s">
        <v>3283</v>
      </c>
      <c r="G953" s="12" t="e">
        <f>VLOOKUP(B953,#REF!,5,0)</f>
        <v>#REF!</v>
      </c>
      <c r="H953" s="1" t="e">
        <f>VLOOKUP(B953,#REF!,5,0)</f>
        <v>#REF!</v>
      </c>
      <c r="I953" s="2" t="e">
        <f>VLOOKUP(C953,#REF!,5,0)</f>
        <v>#REF!</v>
      </c>
    </row>
    <row r="954" spans="1:9" ht="16.5" customHeight="1" x14ac:dyDescent="0.2">
      <c r="A954" s="4">
        <v>313</v>
      </c>
      <c r="B954" s="10" t="s">
        <v>790</v>
      </c>
      <c r="C954" s="5" t="s">
        <v>790</v>
      </c>
      <c r="D954" s="7" t="s">
        <v>791</v>
      </c>
      <c r="E954" s="7" t="s">
        <v>771</v>
      </c>
      <c r="F954" s="8" t="s">
        <v>3319</v>
      </c>
      <c r="G954" s="12" t="e">
        <f>VLOOKUP(B954,#REF!,5,0)</f>
        <v>#REF!</v>
      </c>
      <c r="H954" s="1" t="e">
        <f>VLOOKUP(B954,#REF!,5,0)</f>
        <v>#REF!</v>
      </c>
      <c r="I954" s="2" t="e">
        <f>VLOOKUP(C954,#REF!,5,0)</f>
        <v>#REF!</v>
      </c>
    </row>
    <row r="955" spans="1:9" ht="16.5" customHeight="1" x14ac:dyDescent="0.2">
      <c r="A955" s="4">
        <v>354</v>
      </c>
      <c r="B955" s="10" t="s">
        <v>872</v>
      </c>
      <c r="C955" s="5" t="s">
        <v>872</v>
      </c>
      <c r="D955" s="7" t="s">
        <v>873</v>
      </c>
      <c r="E955" s="7" t="s">
        <v>853</v>
      </c>
      <c r="F955" s="8" t="s">
        <v>3344</v>
      </c>
      <c r="G955" s="12" t="e">
        <f>VLOOKUP(B955,#REF!,5,0)</f>
        <v>#REF!</v>
      </c>
      <c r="H955" s="1" t="e">
        <f>VLOOKUP(B955,#REF!,5,0)</f>
        <v>#REF!</v>
      </c>
      <c r="I955" s="2" t="e">
        <f>VLOOKUP(C955,#REF!,5,0)</f>
        <v>#REF!</v>
      </c>
    </row>
    <row r="956" spans="1:9" ht="16.5" customHeight="1" x14ac:dyDescent="0.2">
      <c r="A956" s="4">
        <v>229</v>
      </c>
      <c r="B956" s="10" t="s">
        <v>626</v>
      </c>
      <c r="C956" s="5" t="s">
        <v>626</v>
      </c>
      <c r="D956" s="7" t="s">
        <v>627</v>
      </c>
      <c r="E956" s="7" t="s">
        <v>605</v>
      </c>
      <c r="F956" s="8" t="s">
        <v>3245</v>
      </c>
      <c r="G956" s="12" t="e">
        <f>VLOOKUP(B956,#REF!,5,0)</f>
        <v>#REF!</v>
      </c>
      <c r="H956" s="1" t="e">
        <f>VLOOKUP(B956,#REF!,5,0)</f>
        <v>#REF!</v>
      </c>
      <c r="I956" s="2" t="e">
        <f>VLOOKUP(C956,#REF!,5,0)</f>
        <v>#REF!</v>
      </c>
    </row>
    <row r="957" spans="1:9" ht="16.5" customHeight="1" x14ac:dyDescent="0.2">
      <c r="A957" s="4">
        <v>271</v>
      </c>
      <c r="B957" s="10" t="s">
        <v>708</v>
      </c>
      <c r="C957" s="5" t="s">
        <v>708</v>
      </c>
      <c r="D957" s="7" t="s">
        <v>709</v>
      </c>
      <c r="E957" s="7" t="s">
        <v>688</v>
      </c>
      <c r="F957" s="8" t="s">
        <v>3282</v>
      </c>
      <c r="G957" s="12" t="e">
        <f>VLOOKUP(B957,#REF!,5,0)</f>
        <v>#REF!</v>
      </c>
      <c r="H957" s="1" t="e">
        <f>VLOOKUP(B957,#REF!,5,0)</f>
        <v>#REF!</v>
      </c>
      <c r="I957" s="2" t="e">
        <f>VLOOKUP(C957,#REF!,5,0)</f>
        <v>#REF!</v>
      </c>
    </row>
    <row r="958" spans="1:9" ht="16.5" customHeight="1" x14ac:dyDescent="0.2">
      <c r="A958" s="4">
        <v>312</v>
      </c>
      <c r="B958" s="10" t="s">
        <v>792</v>
      </c>
      <c r="C958" s="5" t="s">
        <v>792</v>
      </c>
      <c r="D958" s="7" t="s">
        <v>793</v>
      </c>
      <c r="E958" s="7" t="s">
        <v>771</v>
      </c>
      <c r="F958" s="8" t="s">
        <v>3230</v>
      </c>
      <c r="G958" s="12" t="e">
        <f>VLOOKUP(B958,#REF!,5,0)</f>
        <v>#REF!</v>
      </c>
      <c r="H958" s="1" t="e">
        <f>VLOOKUP(B958,#REF!,5,0)</f>
        <v>#REF!</v>
      </c>
      <c r="I958" s="2" t="e">
        <f>VLOOKUP(C958,#REF!,5,0)</f>
        <v>#REF!</v>
      </c>
    </row>
    <row r="959" spans="1:9" ht="16.5" customHeight="1" x14ac:dyDescent="0.2">
      <c r="A959" s="4">
        <v>353</v>
      </c>
      <c r="B959" s="10" t="s">
        <v>876</v>
      </c>
      <c r="C959" s="5" t="s">
        <v>876</v>
      </c>
      <c r="D959" s="7" t="s">
        <v>877</v>
      </c>
      <c r="E959" s="7" t="s">
        <v>853</v>
      </c>
      <c r="F959" s="8" t="s">
        <v>3291</v>
      </c>
      <c r="G959" s="12" t="e">
        <f>VLOOKUP(B959,#REF!,5,0)</f>
        <v>#REF!</v>
      </c>
      <c r="H959" s="1" t="e">
        <f>VLOOKUP(B959,#REF!,5,0)</f>
        <v>#REF!</v>
      </c>
      <c r="I959" s="2" t="e">
        <f>VLOOKUP(C959,#REF!,5,0)</f>
        <v>#REF!</v>
      </c>
    </row>
    <row r="960" spans="1:9" ht="16.5" customHeight="1" x14ac:dyDescent="0.2">
      <c r="A960" s="4">
        <v>228</v>
      </c>
      <c r="B960" s="10" t="s">
        <v>630</v>
      </c>
      <c r="C960" s="5" t="s">
        <v>630</v>
      </c>
      <c r="D960" s="7" t="s">
        <v>631</v>
      </c>
      <c r="E960" s="7" t="s">
        <v>605</v>
      </c>
      <c r="F960" s="8" t="s">
        <v>3244</v>
      </c>
      <c r="G960" s="12" t="e">
        <f>VLOOKUP(B960,#REF!,5,0)</f>
        <v>#REF!</v>
      </c>
      <c r="H960" s="1" t="e">
        <f>VLOOKUP(B960,#REF!,5,0)</f>
        <v>#REF!</v>
      </c>
      <c r="I960" s="2" t="e">
        <f>VLOOKUP(C960,#REF!,5,0)</f>
        <v>#REF!</v>
      </c>
    </row>
    <row r="961" spans="1:9" ht="16.5" customHeight="1" x14ac:dyDescent="0.2">
      <c r="A961" s="4">
        <v>270</v>
      </c>
      <c r="B961" s="10" t="s">
        <v>710</v>
      </c>
      <c r="C961" s="5" t="s">
        <v>710</v>
      </c>
      <c r="D961" s="7" t="s">
        <v>711</v>
      </c>
      <c r="E961" s="7" t="s">
        <v>688</v>
      </c>
      <c r="F961" s="8" t="s">
        <v>3281</v>
      </c>
      <c r="G961" s="12" t="e">
        <f>VLOOKUP(B961,#REF!,5,0)</f>
        <v>#REF!</v>
      </c>
      <c r="H961" s="1" t="e">
        <f>VLOOKUP(B961,#REF!,5,0)</f>
        <v>#REF!</v>
      </c>
      <c r="I961" s="2" t="e">
        <f>VLOOKUP(C961,#REF!,5,0)</f>
        <v>#REF!</v>
      </c>
    </row>
    <row r="962" spans="1:9" ht="16.5" customHeight="1" x14ac:dyDescent="0.2">
      <c r="A962" s="4">
        <v>311</v>
      </c>
      <c r="B962" s="10" t="s">
        <v>794</v>
      </c>
      <c r="C962" s="5" t="s">
        <v>794</v>
      </c>
      <c r="D962" s="7" t="s">
        <v>795</v>
      </c>
      <c r="E962" s="7" t="s">
        <v>771</v>
      </c>
      <c r="F962" s="8" t="s">
        <v>3318</v>
      </c>
      <c r="G962" s="12" t="e">
        <f>VLOOKUP(B962,#REF!,5,0)</f>
        <v>#REF!</v>
      </c>
      <c r="H962" s="1" t="e">
        <f>VLOOKUP(B962,#REF!,5,0)</f>
        <v>#REF!</v>
      </c>
      <c r="I962" s="2" t="e">
        <f>VLOOKUP(C962,#REF!,5,0)</f>
        <v>#REF!</v>
      </c>
    </row>
    <row r="963" spans="1:9" ht="16.5" customHeight="1" x14ac:dyDescent="0.2">
      <c r="A963" s="4">
        <v>352</v>
      </c>
      <c r="B963" s="10" t="s">
        <v>878</v>
      </c>
      <c r="C963" s="5" t="s">
        <v>878</v>
      </c>
      <c r="D963" s="7" t="s">
        <v>879</v>
      </c>
      <c r="E963" s="7" t="s">
        <v>853</v>
      </c>
      <c r="F963" s="8" t="s">
        <v>3343</v>
      </c>
      <c r="G963" s="12" t="e">
        <f>VLOOKUP(B963,#REF!,5,0)</f>
        <v>#REF!</v>
      </c>
      <c r="H963" s="1" t="e">
        <f>VLOOKUP(B963,#REF!,5,0)</f>
        <v>#REF!</v>
      </c>
      <c r="I963" s="2" t="e">
        <f>VLOOKUP(C963,#REF!,5,0)</f>
        <v>#REF!</v>
      </c>
    </row>
    <row r="964" spans="1:9" ht="16.5" customHeight="1" x14ac:dyDescent="0.2">
      <c r="A964" s="4">
        <v>227</v>
      </c>
      <c r="B964" s="10" t="s">
        <v>632</v>
      </c>
      <c r="C964" s="5" t="s">
        <v>632</v>
      </c>
      <c r="D964" s="7" t="s">
        <v>633</v>
      </c>
      <c r="E964" s="7" t="s">
        <v>605</v>
      </c>
      <c r="F964" s="8" t="s">
        <v>3243</v>
      </c>
      <c r="G964" s="12" t="e">
        <f>VLOOKUP(B964,#REF!,5,0)</f>
        <v>#REF!</v>
      </c>
      <c r="H964" s="1" t="e">
        <f>VLOOKUP(B964,#REF!,5,0)</f>
        <v>#REF!</v>
      </c>
      <c r="I964" s="2" t="e">
        <f>VLOOKUP(C964,#REF!,5,0)</f>
        <v>#REF!</v>
      </c>
    </row>
    <row r="965" spans="1:9" ht="16.5" customHeight="1" x14ac:dyDescent="0.2">
      <c r="A965" s="4">
        <v>269</v>
      </c>
      <c r="B965" s="10" t="s">
        <v>712</v>
      </c>
      <c r="C965" s="5" t="s">
        <v>712</v>
      </c>
      <c r="D965" s="7" t="s">
        <v>713</v>
      </c>
      <c r="E965" s="7" t="s">
        <v>688</v>
      </c>
      <c r="F965" s="8" t="s">
        <v>3216</v>
      </c>
      <c r="G965" s="12" t="e">
        <f>VLOOKUP(B965,#REF!,5,0)</f>
        <v>#REF!</v>
      </c>
      <c r="H965" s="1" t="e">
        <f>VLOOKUP(B965,#REF!,5,0)</f>
        <v>#REF!</v>
      </c>
      <c r="I965" s="2" t="e">
        <f>VLOOKUP(C965,#REF!,5,0)</f>
        <v>#REF!</v>
      </c>
    </row>
    <row r="966" spans="1:9" ht="16.5" customHeight="1" x14ac:dyDescent="0.2">
      <c r="A966" s="4">
        <v>310</v>
      </c>
      <c r="B966" s="10" t="s">
        <v>796</v>
      </c>
      <c r="C966" s="5" t="s">
        <v>796</v>
      </c>
      <c r="D966" s="7" t="s">
        <v>797</v>
      </c>
      <c r="E966" s="7" t="s">
        <v>771</v>
      </c>
      <c r="F966" s="8" t="s">
        <v>3251</v>
      </c>
      <c r="G966" s="12" t="e">
        <f>VLOOKUP(B966,#REF!,5,0)</f>
        <v>#REF!</v>
      </c>
      <c r="H966" s="1" t="e">
        <f>VLOOKUP(B966,#REF!,5,0)</f>
        <v>#REF!</v>
      </c>
      <c r="I966" s="2" t="e">
        <f>VLOOKUP(C966,#REF!,5,0)</f>
        <v>#REF!</v>
      </c>
    </row>
    <row r="967" spans="1:9" ht="16.5" customHeight="1" x14ac:dyDescent="0.2">
      <c r="A967" s="4">
        <v>351</v>
      </c>
      <c r="B967" s="10" t="s">
        <v>882</v>
      </c>
      <c r="C967" s="5" t="s">
        <v>882</v>
      </c>
      <c r="D967" s="7" t="s">
        <v>883</v>
      </c>
      <c r="E967" s="7" t="s">
        <v>853</v>
      </c>
      <c r="F967" s="8" t="s">
        <v>3305</v>
      </c>
      <c r="G967" s="12" t="e">
        <f>VLOOKUP(B967,#REF!,5,0)</f>
        <v>#REF!</v>
      </c>
      <c r="H967" s="1" t="e">
        <f>VLOOKUP(B967,#REF!,5,0)</f>
        <v>#REF!</v>
      </c>
      <c r="I967" s="2" t="e">
        <f>VLOOKUP(C967,#REF!,5,0)</f>
        <v>#REF!</v>
      </c>
    </row>
    <row r="968" spans="1:9" ht="16.5" customHeight="1" x14ac:dyDescent="0.2">
      <c r="A968" s="4">
        <v>226</v>
      </c>
      <c r="B968" s="10" t="s">
        <v>636</v>
      </c>
      <c r="C968" s="5" t="s">
        <v>636</v>
      </c>
      <c r="D968" s="7" t="s">
        <v>637</v>
      </c>
      <c r="E968" s="7" t="s">
        <v>605</v>
      </c>
      <c r="F968" s="8" t="s">
        <v>3242</v>
      </c>
      <c r="G968" s="12" t="e">
        <f>VLOOKUP(B968,#REF!,5,0)</f>
        <v>#REF!</v>
      </c>
      <c r="H968" s="1" t="e">
        <f>VLOOKUP(B968,#REF!,5,0)</f>
        <v>#REF!</v>
      </c>
      <c r="I968" s="2" t="e">
        <f>VLOOKUP(C968,#REF!,5,0)</f>
        <v>#REF!</v>
      </c>
    </row>
    <row r="969" spans="1:9" ht="16.5" customHeight="1" x14ac:dyDescent="0.2">
      <c r="A969" s="4">
        <v>268</v>
      </c>
      <c r="B969" s="10" t="s">
        <v>718</v>
      </c>
      <c r="C969" s="5" t="s">
        <v>718</v>
      </c>
      <c r="D969" s="7" t="s">
        <v>719</v>
      </c>
      <c r="E969" s="7" t="s">
        <v>688</v>
      </c>
      <c r="F969" s="8" t="s">
        <v>3280</v>
      </c>
      <c r="G969" s="12" t="e">
        <f>VLOOKUP(B969,#REF!,5,0)</f>
        <v>#REF!</v>
      </c>
      <c r="H969" s="1" t="e">
        <f>VLOOKUP(B969,#REF!,5,0)</f>
        <v>#REF!</v>
      </c>
      <c r="I969" s="2" t="e">
        <f>VLOOKUP(C969,#REF!,5,0)</f>
        <v>#REF!</v>
      </c>
    </row>
    <row r="970" spans="1:9" ht="16.5" customHeight="1" x14ac:dyDescent="0.2">
      <c r="A970" s="4">
        <v>309</v>
      </c>
      <c r="B970" s="10" t="s">
        <v>800</v>
      </c>
      <c r="C970" s="5" t="s">
        <v>800</v>
      </c>
      <c r="D970" s="7" t="s">
        <v>801</v>
      </c>
      <c r="E970" s="7" t="s">
        <v>771</v>
      </c>
      <c r="F970" s="8" t="s">
        <v>3317</v>
      </c>
      <c r="G970" s="12" t="e">
        <f>VLOOKUP(B970,#REF!,5,0)</f>
        <v>#REF!</v>
      </c>
      <c r="H970" s="1" t="e">
        <f>VLOOKUP(B970,#REF!,5,0)</f>
        <v>#REF!</v>
      </c>
      <c r="I970" s="2" t="e">
        <f>VLOOKUP(C970,#REF!,5,0)</f>
        <v>#REF!</v>
      </c>
    </row>
    <row r="971" spans="1:9" ht="16.5" customHeight="1" x14ac:dyDescent="0.2">
      <c r="A971" s="4">
        <v>350</v>
      </c>
      <c r="B971" s="10" t="s">
        <v>884</v>
      </c>
      <c r="C971" s="5" t="s">
        <v>884</v>
      </c>
      <c r="D971" s="7" t="s">
        <v>885</v>
      </c>
      <c r="E971" s="7" t="s">
        <v>853</v>
      </c>
      <c r="F971" s="8" t="s">
        <v>3342</v>
      </c>
      <c r="G971" s="12" t="e">
        <f>VLOOKUP(B971,#REF!,5,0)</f>
        <v>#REF!</v>
      </c>
      <c r="H971" s="1" t="e">
        <f>VLOOKUP(B971,#REF!,5,0)</f>
        <v>#REF!</v>
      </c>
      <c r="I971" s="2" t="e">
        <f>VLOOKUP(C971,#REF!,5,0)</f>
        <v>#REF!</v>
      </c>
    </row>
    <row r="972" spans="1:9" ht="16.5" customHeight="1" x14ac:dyDescent="0.2">
      <c r="A972" s="4">
        <v>225</v>
      </c>
      <c r="B972" s="10" t="s">
        <v>638</v>
      </c>
      <c r="C972" s="5" t="s">
        <v>638</v>
      </c>
      <c r="D972" s="7" t="s">
        <v>639</v>
      </c>
      <c r="E972" s="7" t="s">
        <v>605</v>
      </c>
      <c r="F972" s="8" t="s">
        <v>3241</v>
      </c>
      <c r="G972" s="12" t="e">
        <f>VLOOKUP(B972,#REF!,5,0)</f>
        <v>#REF!</v>
      </c>
      <c r="H972" s="1" t="e">
        <f>VLOOKUP(B972,#REF!,5,0)</f>
        <v>#REF!</v>
      </c>
      <c r="I972" s="2" t="e">
        <f>VLOOKUP(C972,#REF!,5,0)</f>
        <v>#REF!</v>
      </c>
    </row>
    <row r="973" spans="1:9" ht="16.5" customHeight="1" x14ac:dyDescent="0.2">
      <c r="A973" s="4">
        <v>267</v>
      </c>
      <c r="B973" s="10" t="s">
        <v>714</v>
      </c>
      <c r="C973" s="5" t="s">
        <v>714</v>
      </c>
      <c r="D973" s="7" t="s">
        <v>715</v>
      </c>
      <c r="E973" s="7" t="s">
        <v>688</v>
      </c>
      <c r="F973" s="8" t="s">
        <v>3279</v>
      </c>
      <c r="G973" s="12" t="e">
        <f>VLOOKUP(B973,#REF!,5,0)</f>
        <v>#REF!</v>
      </c>
      <c r="H973" s="1" t="e">
        <f>VLOOKUP(B973,#REF!,5,0)</f>
        <v>#REF!</v>
      </c>
      <c r="I973" s="2" t="e">
        <f>VLOOKUP(C973,#REF!,5,0)</f>
        <v>#REF!</v>
      </c>
    </row>
    <row r="974" spans="1:9" ht="16.5" customHeight="1" x14ac:dyDescent="0.2">
      <c r="A974" s="4">
        <v>308</v>
      </c>
      <c r="B974" s="10" t="s">
        <v>798</v>
      </c>
      <c r="C974" s="5" t="s">
        <v>798</v>
      </c>
      <c r="D974" s="7" t="s">
        <v>799</v>
      </c>
      <c r="E974" s="7" t="s">
        <v>771</v>
      </c>
      <c r="F974" s="8" t="s">
        <v>3316</v>
      </c>
      <c r="G974" s="12" t="e">
        <f>VLOOKUP(B974,#REF!,5,0)</f>
        <v>#REF!</v>
      </c>
      <c r="H974" s="1" t="e">
        <f>VLOOKUP(B974,#REF!,5,0)</f>
        <v>#REF!</v>
      </c>
      <c r="I974" s="2" t="e">
        <f>VLOOKUP(C974,#REF!,5,0)</f>
        <v>#REF!</v>
      </c>
    </row>
    <row r="975" spans="1:9" ht="16.5" customHeight="1" x14ac:dyDescent="0.2">
      <c r="A975" s="4">
        <v>349</v>
      </c>
      <c r="B975" s="10" t="s">
        <v>880</v>
      </c>
      <c r="C975" s="5" t="s">
        <v>880</v>
      </c>
      <c r="D975" s="7" t="s">
        <v>881</v>
      </c>
      <c r="E975" s="7" t="s">
        <v>853</v>
      </c>
      <c r="F975" s="8" t="s">
        <v>3228</v>
      </c>
      <c r="G975" s="12" t="e">
        <f>VLOOKUP(B975,#REF!,5,0)</f>
        <v>#REF!</v>
      </c>
      <c r="H975" s="1" t="e">
        <f>VLOOKUP(B975,#REF!,5,0)</f>
        <v>#REF!</v>
      </c>
      <c r="I975" s="2" t="e">
        <f>VLOOKUP(C975,#REF!,5,0)</f>
        <v>#REF!</v>
      </c>
    </row>
    <row r="976" spans="1:9" ht="16.5" customHeight="1" x14ac:dyDescent="0.2">
      <c r="A976" s="4">
        <v>224</v>
      </c>
      <c r="B976" s="10" t="s">
        <v>634</v>
      </c>
      <c r="C976" s="5" t="s">
        <v>634</v>
      </c>
      <c r="D976" s="7" t="s">
        <v>635</v>
      </c>
      <c r="E976" s="7" t="s">
        <v>605</v>
      </c>
      <c r="F976" s="8" t="s">
        <v>3240</v>
      </c>
      <c r="G976" s="12" t="e">
        <f>VLOOKUP(B976,#REF!,5,0)</f>
        <v>#REF!</v>
      </c>
      <c r="H976" s="1" t="e">
        <f>VLOOKUP(B976,#REF!,5,0)</f>
        <v>#REF!</v>
      </c>
      <c r="I976" s="2" t="e">
        <f>VLOOKUP(C976,#REF!,5,0)</f>
        <v>#REF!</v>
      </c>
    </row>
    <row r="977" spans="1:9" ht="16.5" customHeight="1" x14ac:dyDescent="0.2">
      <c r="A977" s="4">
        <v>266</v>
      </c>
      <c r="B977" s="10" t="s">
        <v>716</v>
      </c>
      <c r="C977" s="5" t="s">
        <v>716</v>
      </c>
      <c r="D977" s="7" t="s">
        <v>717</v>
      </c>
      <c r="E977" s="7" t="s">
        <v>688</v>
      </c>
      <c r="F977" s="8" t="s">
        <v>3278</v>
      </c>
      <c r="G977" s="12" t="e">
        <f>VLOOKUP(B977,#REF!,5,0)</f>
        <v>#REF!</v>
      </c>
      <c r="H977" s="1" t="e">
        <f>VLOOKUP(B977,#REF!,5,0)</f>
        <v>#REF!</v>
      </c>
      <c r="I977" s="2" t="e">
        <f>VLOOKUP(C977,#REF!,5,0)</f>
        <v>#REF!</v>
      </c>
    </row>
    <row r="978" spans="1:9" ht="16.5" customHeight="1" x14ac:dyDescent="0.2">
      <c r="A978" s="4">
        <v>307</v>
      </c>
      <c r="B978" s="10" t="s">
        <v>802</v>
      </c>
      <c r="C978" s="5" t="s">
        <v>802</v>
      </c>
      <c r="D978" s="7" t="s">
        <v>803</v>
      </c>
      <c r="E978" s="7" t="s">
        <v>771</v>
      </c>
      <c r="F978" s="8" t="s">
        <v>3315</v>
      </c>
      <c r="G978" s="12" t="e">
        <f>VLOOKUP(B978,#REF!,5,0)</f>
        <v>#REF!</v>
      </c>
      <c r="H978" s="1" t="e">
        <f>VLOOKUP(B978,#REF!,5,0)</f>
        <v>#REF!</v>
      </c>
      <c r="I978" s="2" t="e">
        <f>VLOOKUP(C978,#REF!,5,0)</f>
        <v>#REF!</v>
      </c>
    </row>
    <row r="979" spans="1:9" ht="16.5" customHeight="1" x14ac:dyDescent="0.2">
      <c r="A979" s="4">
        <v>348</v>
      </c>
      <c r="B979" s="10" t="s">
        <v>886</v>
      </c>
      <c r="C979" s="5" t="s">
        <v>886</v>
      </c>
      <c r="D979" s="7" t="s">
        <v>887</v>
      </c>
      <c r="E979" s="7" t="s">
        <v>853</v>
      </c>
      <c r="F979" s="8" t="s">
        <v>3292</v>
      </c>
      <c r="G979" s="12" t="e">
        <f>VLOOKUP(B979,#REF!,5,0)</f>
        <v>#REF!</v>
      </c>
      <c r="H979" s="1" t="e">
        <f>VLOOKUP(B979,#REF!,5,0)</f>
        <v>#REF!</v>
      </c>
      <c r="I979" s="2" t="e">
        <f>VLOOKUP(C979,#REF!,5,0)</f>
        <v>#REF!</v>
      </c>
    </row>
    <row r="980" spans="1:9" ht="16.5" customHeight="1" x14ac:dyDescent="0.2">
      <c r="A980" s="4">
        <v>223</v>
      </c>
      <c r="B980" s="10" t="s">
        <v>640</v>
      </c>
      <c r="C980" s="5" t="s">
        <v>640</v>
      </c>
      <c r="D980" s="7" t="s">
        <v>641</v>
      </c>
      <c r="E980" s="7" t="s">
        <v>605</v>
      </c>
      <c r="F980" s="8" t="s">
        <v>3239</v>
      </c>
      <c r="G980" s="12" t="e">
        <f>VLOOKUP(B980,#REF!,5,0)</f>
        <v>#REF!</v>
      </c>
      <c r="H980" s="1" t="e">
        <f>VLOOKUP(B980,#REF!,5,0)</f>
        <v>#REF!</v>
      </c>
      <c r="I980" s="2" t="e">
        <f>VLOOKUP(C980,#REF!,5,0)</f>
        <v>#REF!</v>
      </c>
    </row>
    <row r="981" spans="1:9" ht="16.5" customHeight="1" x14ac:dyDescent="0.2">
      <c r="A981" s="4">
        <v>265</v>
      </c>
      <c r="B981" s="10" t="s">
        <v>720</v>
      </c>
      <c r="C981" s="5" t="s">
        <v>720</v>
      </c>
      <c r="D981" s="7" t="s">
        <v>721</v>
      </c>
      <c r="E981" s="7" t="s">
        <v>688</v>
      </c>
      <c r="F981" s="8" t="s">
        <v>3277</v>
      </c>
      <c r="G981" s="12" t="e">
        <f>VLOOKUP(B981,#REF!,5,0)</f>
        <v>#REF!</v>
      </c>
      <c r="H981" s="1" t="e">
        <f>VLOOKUP(B981,#REF!,5,0)</f>
        <v>#REF!</v>
      </c>
      <c r="I981" s="2" t="e">
        <f>VLOOKUP(C981,#REF!,5,0)</f>
        <v>#REF!</v>
      </c>
    </row>
    <row r="982" spans="1:9" ht="16.5" customHeight="1" x14ac:dyDescent="0.2">
      <c r="A982" s="4">
        <v>306</v>
      </c>
      <c r="B982" s="10" t="s">
        <v>804</v>
      </c>
      <c r="C982" s="5" t="s">
        <v>804</v>
      </c>
      <c r="D982" s="7" t="s">
        <v>805</v>
      </c>
      <c r="E982" s="7" t="s">
        <v>771</v>
      </c>
      <c r="F982" s="8" t="s">
        <v>3314</v>
      </c>
      <c r="G982" s="12" t="e">
        <f>VLOOKUP(B982,#REF!,5,0)</f>
        <v>#REF!</v>
      </c>
      <c r="H982" s="1" t="e">
        <f>VLOOKUP(B982,#REF!,5,0)</f>
        <v>#REF!</v>
      </c>
      <c r="I982" s="2" t="e">
        <f>VLOOKUP(C982,#REF!,5,0)</f>
        <v>#REF!</v>
      </c>
    </row>
    <row r="983" spans="1:9" ht="16.5" customHeight="1" x14ac:dyDescent="0.2">
      <c r="A983" s="4">
        <v>347</v>
      </c>
      <c r="B983" s="10" t="s">
        <v>888</v>
      </c>
      <c r="C983" s="5" t="s">
        <v>888</v>
      </c>
      <c r="D983" s="7" t="s">
        <v>889</v>
      </c>
      <c r="E983" s="7" t="s">
        <v>853</v>
      </c>
      <c r="F983" s="8" t="s">
        <v>3341</v>
      </c>
      <c r="G983" s="12" t="e">
        <f>VLOOKUP(B983,#REF!,5,0)</f>
        <v>#REF!</v>
      </c>
      <c r="H983" s="1" t="e">
        <f>VLOOKUP(B983,#REF!,5,0)</f>
        <v>#REF!</v>
      </c>
      <c r="I983" s="2" t="e">
        <f>VLOOKUP(C983,#REF!,5,0)</f>
        <v>#REF!</v>
      </c>
    </row>
    <row r="984" spans="1:9" ht="16.5" customHeight="1" x14ac:dyDescent="0.2">
      <c r="A984" s="4">
        <v>222</v>
      </c>
      <c r="B984" s="10" t="s">
        <v>642</v>
      </c>
      <c r="C984" s="5" t="s">
        <v>642</v>
      </c>
      <c r="D984" s="7" t="s">
        <v>643</v>
      </c>
      <c r="E984" s="7" t="s">
        <v>605</v>
      </c>
      <c r="F984" s="8" t="s">
        <v>3238</v>
      </c>
      <c r="G984" s="12" t="e">
        <f>VLOOKUP(B984,#REF!,5,0)</f>
        <v>#REF!</v>
      </c>
      <c r="H984" s="1" t="e">
        <f>VLOOKUP(B984,#REF!,5,0)</f>
        <v>#REF!</v>
      </c>
      <c r="I984" s="2" t="e">
        <f>VLOOKUP(C984,#REF!,5,0)</f>
        <v>#REF!</v>
      </c>
    </row>
    <row r="985" spans="1:9" ht="16.5" customHeight="1" x14ac:dyDescent="0.2">
      <c r="A985" s="4">
        <v>264</v>
      </c>
      <c r="B985" s="10" t="s">
        <v>722</v>
      </c>
      <c r="C985" s="5" t="s">
        <v>722</v>
      </c>
      <c r="D985" s="7" t="s">
        <v>723</v>
      </c>
      <c r="E985" s="7" t="s">
        <v>688</v>
      </c>
      <c r="F985" s="8" t="s">
        <v>3253</v>
      </c>
      <c r="G985" s="12" t="e">
        <f>VLOOKUP(B985,#REF!,5,0)</f>
        <v>#REF!</v>
      </c>
      <c r="H985" s="1" t="e">
        <f>VLOOKUP(B985,#REF!,5,0)</f>
        <v>#REF!</v>
      </c>
      <c r="I985" s="2" t="e">
        <f>VLOOKUP(C985,#REF!,5,0)</f>
        <v>#REF!</v>
      </c>
    </row>
    <row r="986" spans="1:9" ht="16.5" customHeight="1" x14ac:dyDescent="0.2">
      <c r="A986" s="4">
        <v>305</v>
      </c>
      <c r="B986" s="10" t="s">
        <v>806</v>
      </c>
      <c r="C986" s="5" t="s">
        <v>806</v>
      </c>
      <c r="D986" s="7" t="s">
        <v>807</v>
      </c>
      <c r="E986" s="7" t="s">
        <v>771</v>
      </c>
      <c r="F986" s="8" t="s">
        <v>3313</v>
      </c>
      <c r="G986" s="12" t="e">
        <f>VLOOKUP(B986,#REF!,5,0)</f>
        <v>#REF!</v>
      </c>
      <c r="H986" s="1" t="e">
        <f>VLOOKUP(B986,#REF!,5,0)</f>
        <v>#REF!</v>
      </c>
      <c r="I986" s="2" t="e">
        <f>VLOOKUP(C986,#REF!,5,0)</f>
        <v>#REF!</v>
      </c>
    </row>
    <row r="987" spans="1:9" ht="16.5" customHeight="1" x14ac:dyDescent="0.2">
      <c r="A987" s="4">
        <v>346</v>
      </c>
      <c r="B987" s="10" t="s">
        <v>890</v>
      </c>
      <c r="C987" s="5" t="s">
        <v>890</v>
      </c>
      <c r="D987" s="7" t="s">
        <v>891</v>
      </c>
      <c r="E987" s="7" t="s">
        <v>853</v>
      </c>
      <c r="F987" s="8" t="s">
        <v>3340</v>
      </c>
      <c r="G987" s="12" t="e">
        <f>VLOOKUP(B987,#REF!,5,0)</f>
        <v>#REF!</v>
      </c>
      <c r="H987" s="1" t="e">
        <f>VLOOKUP(B987,#REF!,5,0)</f>
        <v>#REF!</v>
      </c>
      <c r="I987" s="2" t="e">
        <f>VLOOKUP(C987,#REF!,5,0)</f>
        <v>#REF!</v>
      </c>
    </row>
    <row r="988" spans="1:9" ht="16.5" customHeight="1" x14ac:dyDescent="0.2">
      <c r="A988" s="4">
        <v>221</v>
      </c>
      <c r="B988" s="10" t="s">
        <v>644</v>
      </c>
      <c r="C988" s="5" t="s">
        <v>644</v>
      </c>
      <c r="D988" s="7" t="s">
        <v>645</v>
      </c>
      <c r="E988" s="7" t="s">
        <v>605</v>
      </c>
      <c r="F988" s="8" t="s">
        <v>3237</v>
      </c>
      <c r="G988" s="12" t="e">
        <f>VLOOKUP(B988,#REF!,5,0)</f>
        <v>#REF!</v>
      </c>
      <c r="H988" s="1" t="e">
        <f>VLOOKUP(B988,#REF!,5,0)</f>
        <v>#REF!</v>
      </c>
      <c r="I988" s="2" t="e">
        <f>VLOOKUP(C988,#REF!,5,0)</f>
        <v>#REF!</v>
      </c>
    </row>
    <row r="989" spans="1:9" ht="16.5" customHeight="1" x14ac:dyDescent="0.2">
      <c r="A989" s="4">
        <v>263</v>
      </c>
      <c r="B989" s="10" t="s">
        <v>724</v>
      </c>
      <c r="C989" s="5" t="s">
        <v>724</v>
      </c>
      <c r="D989" s="7" t="s">
        <v>725</v>
      </c>
      <c r="E989" s="7" t="s">
        <v>688</v>
      </c>
      <c r="F989" s="8" t="s">
        <v>3276</v>
      </c>
      <c r="G989" s="12" t="e">
        <f>VLOOKUP(B989,#REF!,5,0)</f>
        <v>#REF!</v>
      </c>
      <c r="H989" s="1" t="e">
        <f>VLOOKUP(B989,#REF!,5,0)</f>
        <v>#REF!</v>
      </c>
      <c r="I989" s="2" t="e">
        <f>VLOOKUP(C989,#REF!,5,0)</f>
        <v>#REF!</v>
      </c>
    </row>
    <row r="990" spans="1:9" ht="16.5" customHeight="1" x14ac:dyDescent="0.2">
      <c r="A990" s="4">
        <v>304</v>
      </c>
      <c r="B990" s="10" t="s">
        <v>808</v>
      </c>
      <c r="C990" s="5" t="s">
        <v>808</v>
      </c>
      <c r="D990" s="7" t="s">
        <v>809</v>
      </c>
      <c r="E990" s="7" t="s">
        <v>771</v>
      </c>
      <c r="F990" s="8" t="s">
        <v>3312</v>
      </c>
      <c r="G990" s="12" t="e">
        <f>VLOOKUP(B990,#REF!,5,0)</f>
        <v>#REF!</v>
      </c>
      <c r="H990" s="1" t="e">
        <f>VLOOKUP(B990,#REF!,5,0)</f>
        <v>#REF!</v>
      </c>
      <c r="I990" s="2" t="e">
        <f>VLOOKUP(C990,#REF!,5,0)</f>
        <v>#REF!</v>
      </c>
    </row>
    <row r="991" spans="1:9" ht="16.5" customHeight="1" x14ac:dyDescent="0.2">
      <c r="A991" s="4">
        <v>345</v>
      </c>
      <c r="B991" s="10" t="s">
        <v>892</v>
      </c>
      <c r="C991" s="5" t="s">
        <v>892</v>
      </c>
      <c r="D991" s="7" t="s">
        <v>893</v>
      </c>
      <c r="E991" s="7" t="s">
        <v>853</v>
      </c>
      <c r="F991" s="8" t="s">
        <v>3339</v>
      </c>
      <c r="G991" s="12" t="e">
        <f>VLOOKUP(B991,#REF!,5,0)</f>
        <v>#REF!</v>
      </c>
      <c r="H991" s="1" t="e">
        <f>VLOOKUP(B991,#REF!,5,0)</f>
        <v>#REF!</v>
      </c>
      <c r="I991" s="2" t="e">
        <f>VLOOKUP(C991,#REF!,5,0)</f>
        <v>#REF!</v>
      </c>
    </row>
    <row r="992" spans="1:9" ht="16.5" customHeight="1" x14ac:dyDescent="0.2">
      <c r="A992" s="4">
        <v>220</v>
      </c>
      <c r="B992" s="10" t="s">
        <v>646</v>
      </c>
      <c r="C992" s="5" t="s">
        <v>646</v>
      </c>
      <c r="D992" s="7" t="s">
        <v>647</v>
      </c>
      <c r="E992" s="7" t="s">
        <v>605</v>
      </c>
      <c r="F992" s="8" t="s">
        <v>3236</v>
      </c>
      <c r="G992" s="12" t="e">
        <f>VLOOKUP(B992,#REF!,5,0)</f>
        <v>#REF!</v>
      </c>
      <c r="H992" s="1" t="e">
        <f>VLOOKUP(B992,#REF!,5,0)</f>
        <v>#REF!</v>
      </c>
      <c r="I992" s="2" t="e">
        <f>VLOOKUP(C992,#REF!,5,0)</f>
        <v>#REF!</v>
      </c>
    </row>
    <row r="993" spans="1:9" ht="16.5" customHeight="1" x14ac:dyDescent="0.2">
      <c r="A993" s="4">
        <v>262</v>
      </c>
      <c r="B993" s="10" t="s">
        <v>726</v>
      </c>
      <c r="C993" s="5" t="s">
        <v>726</v>
      </c>
      <c r="D993" s="7" t="s">
        <v>727</v>
      </c>
      <c r="E993" s="7" t="s">
        <v>688</v>
      </c>
      <c r="F993" s="8" t="s">
        <v>3250</v>
      </c>
      <c r="G993" s="12" t="e">
        <f>VLOOKUP(B993,#REF!,5,0)</f>
        <v>#REF!</v>
      </c>
      <c r="H993" s="1" t="e">
        <f>VLOOKUP(B993,#REF!,5,0)</f>
        <v>#REF!</v>
      </c>
      <c r="I993" s="2" t="e">
        <f>VLOOKUP(C993,#REF!,5,0)</f>
        <v>#REF!</v>
      </c>
    </row>
    <row r="994" spans="1:9" ht="16.5" customHeight="1" x14ac:dyDescent="0.2">
      <c r="A994" s="4">
        <v>303</v>
      </c>
      <c r="B994" s="10" t="s">
        <v>810</v>
      </c>
      <c r="C994" s="5" t="s">
        <v>810</v>
      </c>
      <c r="D994" s="7" t="s">
        <v>811</v>
      </c>
      <c r="E994" s="7" t="s">
        <v>771</v>
      </c>
      <c r="F994" s="8" t="s">
        <v>3311</v>
      </c>
      <c r="G994" s="12" t="e">
        <f>VLOOKUP(B994,#REF!,5,0)</f>
        <v>#REF!</v>
      </c>
      <c r="H994" s="1" t="e">
        <f>VLOOKUP(B994,#REF!,5,0)</f>
        <v>#REF!</v>
      </c>
      <c r="I994" s="2" t="e">
        <f>VLOOKUP(C994,#REF!,5,0)</f>
        <v>#REF!</v>
      </c>
    </row>
    <row r="995" spans="1:9" ht="16.5" customHeight="1" x14ac:dyDescent="0.2">
      <c r="A995" s="4">
        <v>344</v>
      </c>
      <c r="B995" s="10" t="s">
        <v>894</v>
      </c>
      <c r="C995" s="5" t="s">
        <v>894</v>
      </c>
      <c r="D995" s="7" t="s">
        <v>895</v>
      </c>
      <c r="E995" s="7" t="s">
        <v>853</v>
      </c>
      <c r="F995" s="8" t="s">
        <v>3338</v>
      </c>
      <c r="G995" s="12" t="e">
        <f>VLOOKUP(B995,#REF!,5,0)</f>
        <v>#REF!</v>
      </c>
      <c r="H995" s="1" t="e">
        <f>VLOOKUP(B995,#REF!,5,0)</f>
        <v>#REF!</v>
      </c>
      <c r="I995" s="2" t="e">
        <f>VLOOKUP(C995,#REF!,5,0)</f>
        <v>#REF!</v>
      </c>
    </row>
    <row r="996" spans="1:9" ht="16.5" customHeight="1" x14ac:dyDescent="0.2">
      <c r="A996" s="4">
        <v>219</v>
      </c>
      <c r="B996" s="10" t="s">
        <v>648</v>
      </c>
      <c r="C996" s="5" t="s">
        <v>648</v>
      </c>
      <c r="D996" s="7" t="s">
        <v>649</v>
      </c>
      <c r="E996" s="7" t="s">
        <v>605</v>
      </c>
      <c r="F996" s="8" t="s">
        <v>3235</v>
      </c>
      <c r="G996" s="12" t="e">
        <f>VLOOKUP(B996,#REF!,5,0)</f>
        <v>#REF!</v>
      </c>
      <c r="H996" s="1" t="e">
        <f>VLOOKUP(B996,#REF!,5,0)</f>
        <v>#REF!</v>
      </c>
      <c r="I996" s="2" t="e">
        <f>VLOOKUP(C996,#REF!,5,0)</f>
        <v>#REF!</v>
      </c>
    </row>
    <row r="997" spans="1:9" ht="16.5" customHeight="1" x14ac:dyDescent="0.2">
      <c r="A997" s="4">
        <v>261</v>
      </c>
      <c r="B997" s="10" t="s">
        <v>728</v>
      </c>
      <c r="C997" s="5" t="s">
        <v>728</v>
      </c>
      <c r="D997" s="7" t="s">
        <v>729</v>
      </c>
      <c r="E997" s="7" t="s">
        <v>688</v>
      </c>
      <c r="F997" s="8" t="s">
        <v>3275</v>
      </c>
      <c r="G997" s="12" t="e">
        <f>VLOOKUP(B997,#REF!,5,0)</f>
        <v>#REF!</v>
      </c>
      <c r="H997" s="1" t="e">
        <f>VLOOKUP(B997,#REF!,5,0)</f>
        <v>#REF!</v>
      </c>
      <c r="I997" s="2" t="e">
        <f>VLOOKUP(C997,#REF!,5,0)</f>
        <v>#REF!</v>
      </c>
    </row>
    <row r="998" spans="1:9" ht="16.5" customHeight="1" x14ac:dyDescent="0.2">
      <c r="A998" s="4">
        <v>302</v>
      </c>
      <c r="B998" s="10" t="s">
        <v>812</v>
      </c>
      <c r="C998" s="5" t="s">
        <v>812</v>
      </c>
      <c r="D998" s="7" t="s">
        <v>813</v>
      </c>
      <c r="E998" s="7" t="s">
        <v>771</v>
      </c>
      <c r="F998" s="8" t="s">
        <v>3310</v>
      </c>
      <c r="G998" s="12" t="e">
        <f>VLOOKUP(B998,#REF!,5,0)</f>
        <v>#REF!</v>
      </c>
      <c r="H998" s="1" t="e">
        <f>VLOOKUP(B998,#REF!,5,0)</f>
        <v>#REF!</v>
      </c>
      <c r="I998" s="2" t="e">
        <f>VLOOKUP(C998,#REF!,5,0)</f>
        <v>#REF!</v>
      </c>
    </row>
    <row r="999" spans="1:9" ht="16.5" customHeight="1" x14ac:dyDescent="0.2">
      <c r="A999" s="4">
        <v>343</v>
      </c>
      <c r="B999" s="10" t="s">
        <v>896</v>
      </c>
      <c r="C999" s="5" t="s">
        <v>896</v>
      </c>
      <c r="D999" s="7" t="s">
        <v>897</v>
      </c>
      <c r="E999" s="7" t="s">
        <v>853</v>
      </c>
      <c r="F999" s="8" t="s">
        <v>3337</v>
      </c>
      <c r="G999" s="12" t="e">
        <f>VLOOKUP(B999,#REF!,5,0)</f>
        <v>#REF!</v>
      </c>
      <c r="H999" s="1" t="e">
        <f>VLOOKUP(B999,#REF!,5,0)</f>
        <v>#REF!</v>
      </c>
      <c r="I999" s="2" t="e">
        <f>VLOOKUP(C999,#REF!,5,0)</f>
        <v>#REF!</v>
      </c>
    </row>
    <row r="1000" spans="1:9" ht="16.5" customHeight="1" x14ac:dyDescent="0.2">
      <c r="A1000" s="4">
        <v>218</v>
      </c>
      <c r="B1000" s="10" t="s">
        <v>650</v>
      </c>
      <c r="C1000" s="5" t="s">
        <v>650</v>
      </c>
      <c r="D1000" s="7" t="s">
        <v>651</v>
      </c>
      <c r="E1000" s="7" t="s">
        <v>605</v>
      </c>
      <c r="F1000" s="8" t="s">
        <v>3234</v>
      </c>
      <c r="G1000" s="12" t="e">
        <f>VLOOKUP(B1000,#REF!,5,0)</f>
        <v>#REF!</v>
      </c>
      <c r="H1000" s="1" t="e">
        <f>VLOOKUP(B1000,#REF!,5,0)</f>
        <v>#REF!</v>
      </c>
      <c r="I1000" s="2" t="e">
        <f>VLOOKUP(C1000,#REF!,5,0)</f>
        <v>#REF!</v>
      </c>
    </row>
    <row r="1001" spans="1:9" ht="16.5" customHeight="1" x14ac:dyDescent="0.2">
      <c r="A1001" s="4">
        <v>260</v>
      </c>
      <c r="B1001" s="10" t="s">
        <v>730</v>
      </c>
      <c r="C1001" s="5" t="s">
        <v>730</v>
      </c>
      <c r="D1001" s="7" t="s">
        <v>731</v>
      </c>
      <c r="E1001" s="7" t="s">
        <v>688</v>
      </c>
      <c r="F1001" s="8" t="s">
        <v>3265</v>
      </c>
      <c r="G1001" s="12" t="e">
        <f>VLOOKUP(B1001,#REF!,5,0)</f>
        <v>#REF!</v>
      </c>
      <c r="H1001" s="1" t="e">
        <f>VLOOKUP(B1001,#REF!,5,0)</f>
        <v>#REF!</v>
      </c>
      <c r="I1001" s="2" t="e">
        <f>VLOOKUP(C1001,#REF!,5,0)</f>
        <v>#REF!</v>
      </c>
    </row>
    <row r="1002" spans="1:9" ht="16.5" customHeight="1" x14ac:dyDescent="0.2">
      <c r="A1002" s="4">
        <v>301</v>
      </c>
      <c r="B1002" s="10" t="s">
        <v>814</v>
      </c>
      <c r="C1002" s="5" t="s">
        <v>814</v>
      </c>
      <c r="D1002" s="7" t="s">
        <v>815</v>
      </c>
      <c r="E1002" s="7" t="s">
        <v>771</v>
      </c>
      <c r="F1002" s="8" t="s">
        <v>3309</v>
      </c>
      <c r="G1002" s="12" t="e">
        <f>VLOOKUP(B1002,#REF!,5,0)</f>
        <v>#REF!</v>
      </c>
      <c r="H1002" s="1" t="e">
        <f>VLOOKUP(B1002,#REF!,5,0)</f>
        <v>#REF!</v>
      </c>
      <c r="I1002" s="2" t="e">
        <f>VLOOKUP(C1002,#REF!,5,0)</f>
        <v>#REF!</v>
      </c>
    </row>
    <row r="1003" spans="1:9" ht="16.5" customHeight="1" x14ac:dyDescent="0.2">
      <c r="A1003" s="4">
        <v>342</v>
      </c>
      <c r="B1003" s="10" t="s">
        <v>898</v>
      </c>
      <c r="C1003" s="5" t="s">
        <v>898</v>
      </c>
      <c r="D1003" s="7" t="s">
        <v>899</v>
      </c>
      <c r="E1003" s="7" t="s">
        <v>853</v>
      </c>
      <c r="F1003" s="8" t="s">
        <v>3336</v>
      </c>
      <c r="G1003" s="12" t="e">
        <f>VLOOKUP(B1003,#REF!,5,0)</f>
        <v>#REF!</v>
      </c>
      <c r="H1003" s="1" t="e">
        <f>VLOOKUP(B1003,#REF!,5,0)</f>
        <v>#REF!</v>
      </c>
      <c r="I1003" s="2" t="e">
        <f>VLOOKUP(C1003,#REF!,5,0)</f>
        <v>#REF!</v>
      </c>
    </row>
    <row r="1004" spans="1:9" ht="16.5" customHeight="1" x14ac:dyDescent="0.2">
      <c r="A1004" s="4">
        <v>217</v>
      </c>
      <c r="B1004" s="10" t="s">
        <v>652</v>
      </c>
      <c r="C1004" s="5" t="s">
        <v>652</v>
      </c>
      <c r="D1004" s="7" t="s">
        <v>653</v>
      </c>
      <c r="E1004" s="7" t="s">
        <v>605</v>
      </c>
      <c r="F1004" s="8" t="s">
        <v>3233</v>
      </c>
      <c r="G1004" s="12" t="e">
        <f>VLOOKUP(B1004,#REF!,5,0)</f>
        <v>#REF!</v>
      </c>
      <c r="H1004" s="1" t="e">
        <f>VLOOKUP(B1004,#REF!,5,0)</f>
        <v>#REF!</v>
      </c>
      <c r="I1004" s="2" t="e">
        <f>VLOOKUP(C1004,#REF!,5,0)</f>
        <v>#REF!</v>
      </c>
    </row>
    <row r="1005" spans="1:9" ht="16.5" customHeight="1" x14ac:dyDescent="0.2">
      <c r="A1005" s="4">
        <v>259</v>
      </c>
      <c r="B1005" s="10" t="s">
        <v>732</v>
      </c>
      <c r="C1005" s="5" t="s">
        <v>732</v>
      </c>
      <c r="D1005" s="7" t="s">
        <v>733</v>
      </c>
      <c r="E1005" s="7" t="s">
        <v>688</v>
      </c>
      <c r="F1005" s="8" t="s">
        <v>3237</v>
      </c>
      <c r="G1005" s="12" t="e">
        <f>VLOOKUP(B1005,#REF!,5,0)</f>
        <v>#REF!</v>
      </c>
      <c r="H1005" s="1" t="e">
        <f>VLOOKUP(B1005,#REF!,5,0)</f>
        <v>#REF!</v>
      </c>
      <c r="I1005" s="2" t="e">
        <f>VLOOKUP(C1005,#REF!,5,0)</f>
        <v>#REF!</v>
      </c>
    </row>
    <row r="1006" spans="1:9" ht="16.5" customHeight="1" x14ac:dyDescent="0.2">
      <c r="A1006" s="4">
        <v>300</v>
      </c>
      <c r="B1006" s="10" t="s">
        <v>816</v>
      </c>
      <c r="C1006" s="5" t="s">
        <v>816</v>
      </c>
      <c r="D1006" s="7" t="s">
        <v>817</v>
      </c>
      <c r="E1006" s="7" t="s">
        <v>771</v>
      </c>
      <c r="F1006" s="8" t="s">
        <v>3308</v>
      </c>
      <c r="G1006" s="12" t="e">
        <f>VLOOKUP(B1006,#REF!,5,0)</f>
        <v>#REF!</v>
      </c>
      <c r="H1006" s="1" t="e">
        <f>VLOOKUP(B1006,#REF!,5,0)</f>
        <v>#REF!</v>
      </c>
      <c r="I1006" s="2" t="e">
        <f>VLOOKUP(C1006,#REF!,5,0)</f>
        <v>#REF!</v>
      </c>
    </row>
    <row r="1007" spans="1:9" ht="16.5" customHeight="1" x14ac:dyDescent="0.2">
      <c r="A1007" s="4">
        <v>341</v>
      </c>
      <c r="B1007" s="10" t="s">
        <v>900</v>
      </c>
      <c r="C1007" s="5" t="s">
        <v>900</v>
      </c>
      <c r="D1007" s="7" t="s">
        <v>901</v>
      </c>
      <c r="E1007" s="7" t="s">
        <v>853</v>
      </c>
      <c r="F1007" s="8" t="s">
        <v>3296</v>
      </c>
      <c r="G1007" s="12" t="e">
        <f>VLOOKUP(B1007,#REF!,5,0)</f>
        <v>#REF!</v>
      </c>
      <c r="H1007" s="1" t="e">
        <f>VLOOKUP(B1007,#REF!,5,0)</f>
        <v>#REF!</v>
      </c>
      <c r="I1007" s="2" t="e">
        <f>VLOOKUP(C1007,#REF!,5,0)</f>
        <v>#REF!</v>
      </c>
    </row>
    <row r="1008" spans="1:9" ht="16.5" customHeight="1" x14ac:dyDescent="0.2">
      <c r="A1008" s="4">
        <v>216</v>
      </c>
      <c r="B1008" s="10" t="s">
        <v>654</v>
      </c>
      <c r="C1008" s="5" t="s">
        <v>654</v>
      </c>
      <c r="D1008" s="7" t="s">
        <v>655</v>
      </c>
      <c r="E1008" s="7" t="s">
        <v>605</v>
      </c>
      <c r="F1008" s="8" t="s">
        <v>3232</v>
      </c>
      <c r="G1008" s="12" t="e">
        <f>VLOOKUP(B1008,#REF!,5,0)</f>
        <v>#REF!</v>
      </c>
      <c r="H1008" s="1" t="e">
        <f>VLOOKUP(B1008,#REF!,5,0)</f>
        <v>#REF!</v>
      </c>
      <c r="I1008" s="2" t="e">
        <f>VLOOKUP(C1008,#REF!,5,0)</f>
        <v>#REF!</v>
      </c>
    </row>
    <row r="1009" spans="1:9" ht="16.5" customHeight="1" x14ac:dyDescent="0.2">
      <c r="A1009" s="4">
        <v>258</v>
      </c>
      <c r="B1009" s="10" t="s">
        <v>734</v>
      </c>
      <c r="C1009" s="5" t="s">
        <v>734</v>
      </c>
      <c r="D1009" s="7" t="s">
        <v>735</v>
      </c>
      <c r="E1009" s="7" t="s">
        <v>688</v>
      </c>
      <c r="F1009" s="8" t="s">
        <v>3274</v>
      </c>
      <c r="G1009" s="12" t="e">
        <f>VLOOKUP(B1009,#REF!,5,0)</f>
        <v>#REF!</v>
      </c>
      <c r="H1009" s="1" t="e">
        <f>VLOOKUP(B1009,#REF!,5,0)</f>
        <v>#REF!</v>
      </c>
      <c r="I1009" s="2" t="e">
        <f>VLOOKUP(C1009,#REF!,5,0)</f>
        <v>#REF!</v>
      </c>
    </row>
    <row r="1010" spans="1:9" ht="16.5" customHeight="1" x14ac:dyDescent="0.2">
      <c r="A1010" s="4">
        <v>299</v>
      </c>
      <c r="B1010" s="10" t="s">
        <v>818</v>
      </c>
      <c r="C1010" s="5" t="s">
        <v>818</v>
      </c>
      <c r="D1010" s="7" t="s">
        <v>819</v>
      </c>
      <c r="E1010" s="7" t="s">
        <v>771</v>
      </c>
      <c r="F1010" s="8" t="s">
        <v>3307</v>
      </c>
      <c r="G1010" s="12" t="e">
        <f>VLOOKUP(B1010,#REF!,5,0)</f>
        <v>#REF!</v>
      </c>
      <c r="H1010" s="1" t="e">
        <f>VLOOKUP(B1010,#REF!,5,0)</f>
        <v>#REF!</v>
      </c>
      <c r="I1010" s="2" t="e">
        <f>VLOOKUP(C1010,#REF!,5,0)</f>
        <v>#REF!</v>
      </c>
    </row>
    <row r="1011" spans="1:9" ht="16.5" customHeight="1" x14ac:dyDescent="0.2">
      <c r="A1011" s="4">
        <v>340</v>
      </c>
      <c r="B1011" s="10" t="s">
        <v>902</v>
      </c>
      <c r="C1011" s="5" t="s">
        <v>902</v>
      </c>
      <c r="D1011" s="7" t="s">
        <v>903</v>
      </c>
      <c r="E1011" s="7" t="s">
        <v>853</v>
      </c>
      <c r="F1011" s="8" t="s">
        <v>3335</v>
      </c>
      <c r="G1011" s="12" t="e">
        <f>VLOOKUP(B1011,#REF!,5,0)</f>
        <v>#REF!</v>
      </c>
      <c r="H1011" s="1" t="e">
        <f>VLOOKUP(B1011,#REF!,5,0)</f>
        <v>#REF!</v>
      </c>
      <c r="I1011" s="2" t="e">
        <f>VLOOKUP(C1011,#REF!,5,0)</f>
        <v>#REF!</v>
      </c>
    </row>
    <row r="1012" spans="1:9" ht="16.5" customHeight="1" x14ac:dyDescent="0.2">
      <c r="A1012" s="4">
        <v>215</v>
      </c>
      <c r="B1012" s="10" t="s">
        <v>656</v>
      </c>
      <c r="C1012" s="5" t="s">
        <v>656</v>
      </c>
      <c r="D1012" s="7" t="s">
        <v>657</v>
      </c>
      <c r="E1012" s="7" t="s">
        <v>605</v>
      </c>
      <c r="F1012" s="8" t="s">
        <v>3231</v>
      </c>
      <c r="G1012" s="12" t="e">
        <f>VLOOKUP(B1012,#REF!,5,0)</f>
        <v>#REF!</v>
      </c>
      <c r="H1012" s="1" t="e">
        <f>VLOOKUP(B1012,#REF!,5,0)</f>
        <v>#REF!</v>
      </c>
      <c r="I1012" s="2" t="e">
        <f>VLOOKUP(C1012,#REF!,5,0)</f>
        <v>#REF!</v>
      </c>
    </row>
    <row r="1013" spans="1:9" ht="16.5" customHeight="1" x14ac:dyDescent="0.2">
      <c r="A1013" s="4">
        <v>257</v>
      </c>
      <c r="B1013" s="10" t="s">
        <v>736</v>
      </c>
      <c r="C1013" s="5" t="s">
        <v>736</v>
      </c>
      <c r="D1013" s="7" t="s">
        <v>737</v>
      </c>
      <c r="E1013" s="7" t="s">
        <v>688</v>
      </c>
      <c r="F1013" s="8" t="s">
        <v>3273</v>
      </c>
      <c r="G1013" s="12" t="e">
        <f>VLOOKUP(B1013,#REF!,5,0)</f>
        <v>#REF!</v>
      </c>
      <c r="H1013" s="1" t="e">
        <f>VLOOKUP(B1013,#REF!,5,0)</f>
        <v>#REF!</v>
      </c>
      <c r="I1013" s="2" t="e">
        <f>VLOOKUP(C1013,#REF!,5,0)</f>
        <v>#REF!</v>
      </c>
    </row>
    <row r="1014" spans="1:9" ht="16.5" customHeight="1" x14ac:dyDescent="0.2">
      <c r="A1014" s="4">
        <v>298</v>
      </c>
      <c r="B1014" s="10" t="s">
        <v>820</v>
      </c>
      <c r="C1014" s="5" t="s">
        <v>820</v>
      </c>
      <c r="D1014" s="7" t="s">
        <v>821</v>
      </c>
      <c r="E1014" s="7" t="s">
        <v>771</v>
      </c>
      <c r="F1014" s="8" t="s">
        <v>3306</v>
      </c>
      <c r="G1014" s="12" t="e">
        <f>VLOOKUP(B1014,#REF!,5,0)</f>
        <v>#REF!</v>
      </c>
      <c r="H1014" s="1" t="e">
        <f>VLOOKUP(B1014,#REF!,5,0)</f>
        <v>#REF!</v>
      </c>
      <c r="I1014" s="2" t="e">
        <f>VLOOKUP(C1014,#REF!,5,0)</f>
        <v>#REF!</v>
      </c>
    </row>
    <row r="1015" spans="1:9" ht="16.5" customHeight="1" x14ac:dyDescent="0.2">
      <c r="A1015" s="4">
        <v>339</v>
      </c>
      <c r="B1015" s="10" t="s">
        <v>904</v>
      </c>
      <c r="C1015" s="5" t="s">
        <v>904</v>
      </c>
      <c r="D1015" s="7" t="s">
        <v>905</v>
      </c>
      <c r="E1015" s="7" t="s">
        <v>853</v>
      </c>
      <c r="F1015" s="8" t="s">
        <v>3334</v>
      </c>
      <c r="G1015" s="12" t="e">
        <f>VLOOKUP(B1015,#REF!,5,0)</f>
        <v>#REF!</v>
      </c>
      <c r="H1015" s="1" t="e">
        <f>VLOOKUP(B1015,#REF!,5,0)</f>
        <v>#REF!</v>
      </c>
      <c r="I1015" s="2" t="e">
        <f>VLOOKUP(C1015,#REF!,5,0)</f>
        <v>#REF!</v>
      </c>
    </row>
    <row r="1016" spans="1:9" ht="16.5" customHeight="1" x14ac:dyDescent="0.2">
      <c r="A1016" s="4">
        <v>214</v>
      </c>
      <c r="B1016" s="10" t="s">
        <v>658</v>
      </c>
      <c r="C1016" s="5" t="s">
        <v>658</v>
      </c>
      <c r="D1016" s="7" t="s">
        <v>659</v>
      </c>
      <c r="E1016" s="7" t="s">
        <v>605</v>
      </c>
      <c r="F1016" s="8" t="s">
        <v>3230</v>
      </c>
      <c r="G1016" s="12" t="e">
        <f>VLOOKUP(B1016,#REF!,5,0)</f>
        <v>#REF!</v>
      </c>
      <c r="H1016" s="1" t="e">
        <f>VLOOKUP(B1016,#REF!,5,0)</f>
        <v>#REF!</v>
      </c>
      <c r="I1016" s="2" t="e">
        <f>VLOOKUP(C1016,#REF!,5,0)</f>
        <v>#REF!</v>
      </c>
    </row>
    <row r="1017" spans="1:9" ht="16.5" customHeight="1" x14ac:dyDescent="0.2">
      <c r="A1017" s="4">
        <v>256</v>
      </c>
      <c r="B1017" s="10" t="s">
        <v>738</v>
      </c>
      <c r="C1017" s="5" t="s">
        <v>738</v>
      </c>
      <c r="D1017" s="7" t="s">
        <v>739</v>
      </c>
      <c r="E1017" s="7" t="s">
        <v>688</v>
      </c>
      <c r="F1017" s="8" t="s">
        <v>3272</v>
      </c>
      <c r="G1017" s="12" t="e">
        <f>VLOOKUP(B1017,#REF!,5,0)</f>
        <v>#REF!</v>
      </c>
      <c r="H1017" s="1" t="e">
        <f>VLOOKUP(B1017,#REF!,5,0)</f>
        <v>#REF!</v>
      </c>
      <c r="I1017" s="2" t="e">
        <f>VLOOKUP(C1017,#REF!,5,0)</f>
        <v>#REF!</v>
      </c>
    </row>
    <row r="1018" spans="1:9" ht="16.5" customHeight="1" x14ac:dyDescent="0.2">
      <c r="A1018" s="4">
        <v>297</v>
      </c>
      <c r="B1018" s="10" t="s">
        <v>822</v>
      </c>
      <c r="C1018" s="5" t="s">
        <v>822</v>
      </c>
      <c r="D1018" s="7" t="s">
        <v>823</v>
      </c>
      <c r="E1018" s="7" t="s">
        <v>771</v>
      </c>
      <c r="F1018" s="8" t="s">
        <v>3305</v>
      </c>
      <c r="G1018" s="12" t="e">
        <f>VLOOKUP(B1018,#REF!,5,0)</f>
        <v>#REF!</v>
      </c>
      <c r="H1018" s="1" t="e">
        <f>VLOOKUP(B1018,#REF!,5,0)</f>
        <v>#REF!</v>
      </c>
      <c r="I1018" s="2" t="e">
        <f>VLOOKUP(C1018,#REF!,5,0)</f>
        <v>#REF!</v>
      </c>
    </row>
    <row r="1019" spans="1:9" ht="16.5" customHeight="1" x14ac:dyDescent="0.2">
      <c r="A1019" s="4">
        <v>338</v>
      </c>
      <c r="B1019" s="10" t="s">
        <v>906</v>
      </c>
      <c r="C1019" s="5" t="s">
        <v>906</v>
      </c>
      <c r="D1019" s="7" t="s">
        <v>907</v>
      </c>
      <c r="E1019" s="7" t="s">
        <v>853</v>
      </c>
      <c r="F1019" s="8" t="s">
        <v>3308</v>
      </c>
      <c r="G1019" s="12" t="e">
        <f>VLOOKUP(B1019,#REF!,5,0)</f>
        <v>#REF!</v>
      </c>
      <c r="H1019" s="1" t="e">
        <f>VLOOKUP(B1019,#REF!,5,0)</f>
        <v>#REF!</v>
      </c>
      <c r="I1019" s="2" t="e">
        <f>VLOOKUP(C1019,#REF!,5,0)</f>
        <v>#REF!</v>
      </c>
    </row>
    <row r="1020" spans="1:9" ht="16.5" customHeight="1" x14ac:dyDescent="0.2">
      <c r="A1020" s="4">
        <v>213</v>
      </c>
      <c r="B1020" s="10" t="s">
        <v>660</v>
      </c>
      <c r="C1020" s="5" t="s">
        <v>660</v>
      </c>
      <c r="D1020" s="7" t="s">
        <v>661</v>
      </c>
      <c r="E1020" s="7" t="s">
        <v>605</v>
      </c>
      <c r="F1020" s="8" t="s">
        <v>3229</v>
      </c>
      <c r="G1020" s="12" t="e">
        <f>VLOOKUP(B1020,#REF!,5,0)</f>
        <v>#REF!</v>
      </c>
      <c r="H1020" s="1" t="e">
        <f>VLOOKUP(B1020,#REF!,5,0)</f>
        <v>#REF!</v>
      </c>
      <c r="I1020" s="2" t="e">
        <f>VLOOKUP(C1020,#REF!,5,0)</f>
        <v>#REF!</v>
      </c>
    </row>
    <row r="1021" spans="1:9" ht="16.5" customHeight="1" x14ac:dyDescent="0.2">
      <c r="A1021" s="4">
        <v>255</v>
      </c>
      <c r="B1021" s="10" t="s">
        <v>740</v>
      </c>
      <c r="C1021" s="5" t="s">
        <v>740</v>
      </c>
      <c r="D1021" s="7" t="s">
        <v>741</v>
      </c>
      <c r="E1021" s="7" t="s">
        <v>688</v>
      </c>
      <c r="F1021" s="8" t="s">
        <v>3271</v>
      </c>
      <c r="G1021" s="12" t="e">
        <f>VLOOKUP(B1021,#REF!,5,0)</f>
        <v>#REF!</v>
      </c>
      <c r="H1021" s="1" t="e">
        <f>VLOOKUP(B1021,#REF!,5,0)</f>
        <v>#REF!</v>
      </c>
      <c r="I1021" s="2" t="e">
        <f>VLOOKUP(C1021,#REF!,5,0)</f>
        <v>#REF!</v>
      </c>
    </row>
    <row r="1022" spans="1:9" ht="16.5" customHeight="1" x14ac:dyDescent="0.2">
      <c r="A1022" s="4">
        <v>296</v>
      </c>
      <c r="B1022" s="10" t="s">
        <v>824</v>
      </c>
      <c r="C1022" s="5" t="s">
        <v>824</v>
      </c>
      <c r="D1022" s="7" t="s">
        <v>825</v>
      </c>
      <c r="E1022" s="7" t="s">
        <v>771</v>
      </c>
      <c r="F1022" s="8" t="s">
        <v>3271</v>
      </c>
      <c r="G1022" s="12" t="e">
        <f>VLOOKUP(B1022,#REF!,5,0)</f>
        <v>#REF!</v>
      </c>
      <c r="H1022" s="1" t="e">
        <f>VLOOKUP(B1022,#REF!,5,0)</f>
        <v>#REF!</v>
      </c>
      <c r="I1022" s="2" t="e">
        <f>VLOOKUP(C1022,#REF!,5,0)</f>
        <v>#REF!</v>
      </c>
    </row>
    <row r="1023" spans="1:9" ht="16.5" customHeight="1" x14ac:dyDescent="0.2">
      <c r="A1023" s="4">
        <v>337</v>
      </c>
      <c r="B1023" s="10" t="s">
        <v>908</v>
      </c>
      <c r="C1023" s="5" t="s">
        <v>908</v>
      </c>
      <c r="D1023" s="7" t="s">
        <v>909</v>
      </c>
      <c r="E1023" s="7" t="s">
        <v>853</v>
      </c>
      <c r="F1023" s="8" t="s">
        <v>3312</v>
      </c>
      <c r="G1023" s="12" t="e">
        <f>VLOOKUP(B1023,#REF!,5,0)</f>
        <v>#REF!</v>
      </c>
      <c r="H1023" s="1" t="e">
        <f>VLOOKUP(B1023,#REF!,5,0)</f>
        <v>#REF!</v>
      </c>
      <c r="I1023" s="2" t="e">
        <f>VLOOKUP(C1023,#REF!,5,0)</f>
        <v>#REF!</v>
      </c>
    </row>
    <row r="1024" spans="1:9" ht="16.5" customHeight="1" x14ac:dyDescent="0.2">
      <c r="A1024" s="4">
        <v>212</v>
      </c>
      <c r="B1024" s="10" t="s">
        <v>662</v>
      </c>
      <c r="C1024" s="5" t="s">
        <v>662</v>
      </c>
      <c r="D1024" s="7" t="s">
        <v>663</v>
      </c>
      <c r="E1024" s="7" t="s">
        <v>605</v>
      </c>
      <c r="F1024" s="8" t="s">
        <v>3228</v>
      </c>
      <c r="G1024" s="12" t="e">
        <f>VLOOKUP(B1024,#REF!,5,0)</f>
        <v>#REF!</v>
      </c>
      <c r="H1024" s="1" t="e">
        <f>VLOOKUP(B1024,#REF!,5,0)</f>
        <v>#REF!</v>
      </c>
      <c r="I1024" s="2" t="e">
        <f>VLOOKUP(C1024,#REF!,5,0)</f>
        <v>#REF!</v>
      </c>
    </row>
    <row r="1025" spans="1:9" ht="16.5" customHeight="1" x14ac:dyDescent="0.2">
      <c r="A1025" s="4">
        <v>254</v>
      </c>
      <c r="B1025" s="10" t="s">
        <v>742</v>
      </c>
      <c r="C1025" s="5" t="s">
        <v>742</v>
      </c>
      <c r="D1025" s="7" t="s">
        <v>663</v>
      </c>
      <c r="E1025" s="7" t="s">
        <v>688</v>
      </c>
      <c r="F1025" s="8" t="s">
        <v>3270</v>
      </c>
      <c r="G1025" s="12" t="e">
        <f>VLOOKUP(B1025,#REF!,5,0)</f>
        <v>#REF!</v>
      </c>
      <c r="H1025" s="1" t="e">
        <f>VLOOKUP(B1025,#REF!,5,0)</f>
        <v>#REF!</v>
      </c>
      <c r="I1025" s="2" t="e">
        <f>VLOOKUP(C1025,#REF!,5,0)</f>
        <v>#REF!</v>
      </c>
    </row>
    <row r="1026" spans="1:9" ht="16.5" customHeight="1" x14ac:dyDescent="0.2">
      <c r="A1026" s="4">
        <v>295</v>
      </c>
      <c r="B1026" s="10" t="s">
        <v>826</v>
      </c>
      <c r="C1026" s="5" t="s">
        <v>826</v>
      </c>
      <c r="D1026" s="7" t="s">
        <v>827</v>
      </c>
      <c r="E1026" s="7" t="s">
        <v>771</v>
      </c>
      <c r="F1026" s="8" t="s">
        <v>3304</v>
      </c>
      <c r="G1026" s="12" t="e">
        <f>VLOOKUP(B1026,#REF!,5,0)</f>
        <v>#REF!</v>
      </c>
      <c r="H1026" s="1" t="e">
        <f>VLOOKUP(B1026,#REF!,5,0)</f>
        <v>#REF!</v>
      </c>
      <c r="I1026" s="2" t="e">
        <f>VLOOKUP(C1026,#REF!,5,0)</f>
        <v>#REF!</v>
      </c>
    </row>
    <row r="1027" spans="1:9" ht="16.5" customHeight="1" x14ac:dyDescent="0.2">
      <c r="A1027" s="4">
        <v>336</v>
      </c>
      <c r="B1027" s="10" t="s">
        <v>910</v>
      </c>
      <c r="C1027" s="5" t="s">
        <v>910</v>
      </c>
      <c r="D1027" s="7" t="s">
        <v>911</v>
      </c>
      <c r="E1027" s="7" t="s">
        <v>853</v>
      </c>
      <c r="F1027" s="8" t="s">
        <v>3333</v>
      </c>
      <c r="G1027" s="12" t="e">
        <f>VLOOKUP(B1027,#REF!,5,0)</f>
        <v>#REF!</v>
      </c>
      <c r="H1027" s="1" t="e">
        <f>VLOOKUP(B1027,#REF!,5,0)</f>
        <v>#REF!</v>
      </c>
      <c r="I1027" s="2" t="e">
        <f>VLOOKUP(C1027,#REF!,5,0)</f>
        <v>#REF!</v>
      </c>
    </row>
    <row r="1028" spans="1:9" ht="16.5" customHeight="1" x14ac:dyDescent="0.2">
      <c r="A1028" s="4">
        <v>211</v>
      </c>
      <c r="B1028" s="10" t="s">
        <v>664</v>
      </c>
      <c r="C1028" s="5" t="s">
        <v>664</v>
      </c>
      <c r="D1028" s="7" t="s">
        <v>665</v>
      </c>
      <c r="E1028" s="7" t="s">
        <v>605</v>
      </c>
      <c r="F1028" s="8" t="s">
        <v>3227</v>
      </c>
      <c r="G1028" s="12" t="e">
        <f>VLOOKUP(B1028,#REF!,5,0)</f>
        <v>#REF!</v>
      </c>
      <c r="H1028" s="1" t="e">
        <f>VLOOKUP(B1028,#REF!,5,0)</f>
        <v>#REF!</v>
      </c>
      <c r="I1028" s="2" t="e">
        <f>VLOOKUP(C1028,#REF!,5,0)</f>
        <v>#REF!</v>
      </c>
    </row>
    <row r="1029" spans="1:9" ht="16.5" customHeight="1" x14ac:dyDescent="0.2">
      <c r="A1029" s="4">
        <v>253</v>
      </c>
      <c r="B1029" s="10" t="s">
        <v>745</v>
      </c>
      <c r="C1029" s="5" t="s">
        <v>745</v>
      </c>
      <c r="D1029" s="7" t="s">
        <v>746</v>
      </c>
      <c r="E1029" s="7" t="s">
        <v>688</v>
      </c>
      <c r="F1029" s="8" t="s">
        <v>3269</v>
      </c>
      <c r="G1029" s="12" t="e">
        <f>VLOOKUP(B1029,#REF!,5,0)</f>
        <v>#REF!</v>
      </c>
      <c r="H1029" s="1" t="e">
        <f>VLOOKUP(B1029,#REF!,5,0)</f>
        <v>#REF!</v>
      </c>
      <c r="I1029" s="2" t="e">
        <f>VLOOKUP(C1029,#REF!,5,0)</f>
        <v>#REF!</v>
      </c>
    </row>
    <row r="1030" spans="1:9" ht="16.5" customHeight="1" x14ac:dyDescent="0.2">
      <c r="A1030" s="4">
        <v>294</v>
      </c>
      <c r="B1030" s="10" t="s">
        <v>828</v>
      </c>
      <c r="C1030" s="5" t="s">
        <v>828</v>
      </c>
      <c r="D1030" s="7" t="s">
        <v>829</v>
      </c>
      <c r="E1030" s="7" t="s">
        <v>771</v>
      </c>
      <c r="F1030" s="8" t="s">
        <v>3303</v>
      </c>
      <c r="G1030" s="12" t="e">
        <f>VLOOKUP(B1030,#REF!,5,0)</f>
        <v>#REF!</v>
      </c>
      <c r="H1030" s="1" t="e">
        <f>VLOOKUP(B1030,#REF!,5,0)</f>
        <v>#REF!</v>
      </c>
      <c r="I1030" s="2" t="e">
        <f>VLOOKUP(C1030,#REF!,5,0)</f>
        <v>#REF!</v>
      </c>
    </row>
    <row r="1031" spans="1:9" ht="16.5" customHeight="1" x14ac:dyDescent="0.2">
      <c r="A1031" s="4">
        <v>335</v>
      </c>
      <c r="B1031" s="10" t="s">
        <v>912</v>
      </c>
      <c r="C1031" s="5" t="s">
        <v>912</v>
      </c>
      <c r="D1031" s="7" t="s">
        <v>913</v>
      </c>
      <c r="E1031" s="7" t="s">
        <v>853</v>
      </c>
      <c r="F1031" s="8" t="s">
        <v>3227</v>
      </c>
      <c r="G1031" s="12" t="e">
        <f>VLOOKUP(B1031,#REF!,5,0)</f>
        <v>#REF!</v>
      </c>
      <c r="H1031" s="1" t="e">
        <f>VLOOKUP(B1031,#REF!,5,0)</f>
        <v>#REF!</v>
      </c>
      <c r="I1031" s="2" t="e">
        <f>VLOOKUP(C1031,#REF!,5,0)</f>
        <v>#REF!</v>
      </c>
    </row>
    <row r="1032" spans="1:9" ht="16.5" customHeight="1" x14ac:dyDescent="0.2">
      <c r="A1032" s="4">
        <v>210</v>
      </c>
      <c r="B1032" s="10" t="s">
        <v>666</v>
      </c>
      <c r="C1032" s="5" t="s">
        <v>666</v>
      </c>
      <c r="D1032" s="7" t="s">
        <v>667</v>
      </c>
      <c r="E1032" s="7" t="s">
        <v>605</v>
      </c>
      <c r="F1032" s="8" t="s">
        <v>3226</v>
      </c>
      <c r="G1032" s="12" t="e">
        <f>VLOOKUP(B1032,#REF!,5,0)</f>
        <v>#REF!</v>
      </c>
      <c r="H1032" s="1" t="e">
        <f>VLOOKUP(B1032,#REF!,5,0)</f>
        <v>#REF!</v>
      </c>
      <c r="I1032" s="2" t="e">
        <f>VLOOKUP(C1032,#REF!,5,0)</f>
        <v>#REF!</v>
      </c>
    </row>
    <row r="1033" spans="1:9" ht="16.5" customHeight="1" x14ac:dyDescent="0.2">
      <c r="A1033" s="4">
        <v>252</v>
      </c>
      <c r="B1033" s="10" t="s">
        <v>747</v>
      </c>
      <c r="C1033" s="5" t="s">
        <v>747</v>
      </c>
      <c r="D1033" s="7" t="s">
        <v>748</v>
      </c>
      <c r="E1033" s="7" t="s">
        <v>688</v>
      </c>
      <c r="F1033" s="8" t="s">
        <v>3268</v>
      </c>
      <c r="G1033" s="12" t="e">
        <f>VLOOKUP(B1033,#REF!,5,0)</f>
        <v>#REF!</v>
      </c>
      <c r="H1033" s="1" t="e">
        <f>VLOOKUP(B1033,#REF!,5,0)</f>
        <v>#REF!</v>
      </c>
      <c r="I1033" s="2" t="e">
        <f>VLOOKUP(C1033,#REF!,5,0)</f>
        <v>#REF!</v>
      </c>
    </row>
    <row r="1034" spans="1:9" ht="16.5" customHeight="1" x14ac:dyDescent="0.2">
      <c r="A1034" s="4">
        <v>293</v>
      </c>
      <c r="B1034" s="10" t="s">
        <v>830</v>
      </c>
      <c r="C1034" s="5" t="s">
        <v>830</v>
      </c>
      <c r="D1034" s="7" t="s">
        <v>831</v>
      </c>
      <c r="E1034" s="7" t="s">
        <v>771</v>
      </c>
      <c r="F1034" s="8" t="s">
        <v>3302</v>
      </c>
      <c r="G1034" s="12" t="e">
        <f>VLOOKUP(B1034,#REF!,5,0)</f>
        <v>#REF!</v>
      </c>
      <c r="H1034" s="1" t="e">
        <f>VLOOKUP(B1034,#REF!,5,0)</f>
        <v>#REF!</v>
      </c>
      <c r="I1034" s="2" t="e">
        <f>VLOOKUP(C1034,#REF!,5,0)</f>
        <v>#REF!</v>
      </c>
    </row>
    <row r="1035" spans="1:9" ht="16.5" customHeight="1" x14ac:dyDescent="0.2">
      <c r="A1035" s="4">
        <v>334</v>
      </c>
      <c r="B1035" s="10" t="s">
        <v>914</v>
      </c>
      <c r="C1035" s="5" t="s">
        <v>914</v>
      </c>
      <c r="D1035" s="7" t="s">
        <v>915</v>
      </c>
      <c r="E1035" s="7" t="s">
        <v>853</v>
      </c>
      <c r="F1035" s="8" t="s">
        <v>3332</v>
      </c>
      <c r="G1035" s="12" t="e">
        <f>VLOOKUP(B1035,#REF!,5,0)</f>
        <v>#REF!</v>
      </c>
      <c r="H1035" s="1" t="e">
        <f>VLOOKUP(B1035,#REF!,5,0)</f>
        <v>#REF!</v>
      </c>
      <c r="I1035" s="2" t="e">
        <f>VLOOKUP(C1035,#REF!,5,0)</f>
        <v>#REF!</v>
      </c>
    </row>
    <row r="1036" spans="1:9" ht="16.5" customHeight="1" x14ac:dyDescent="0.2">
      <c r="A1036" s="4">
        <v>209</v>
      </c>
      <c r="B1036" s="10" t="s">
        <v>668</v>
      </c>
      <c r="C1036" s="5" t="s">
        <v>668</v>
      </c>
      <c r="D1036" s="7" t="s">
        <v>669</v>
      </c>
      <c r="E1036" s="7" t="s">
        <v>605</v>
      </c>
      <c r="F1036" s="8" t="s">
        <v>3225</v>
      </c>
      <c r="G1036" s="12" t="e">
        <f>VLOOKUP(B1036,#REF!,5,0)</f>
        <v>#REF!</v>
      </c>
      <c r="H1036" s="1" t="e">
        <f>VLOOKUP(B1036,#REF!,5,0)</f>
        <v>#REF!</v>
      </c>
      <c r="I1036" s="2" t="e">
        <f>VLOOKUP(C1036,#REF!,5,0)</f>
        <v>#REF!</v>
      </c>
    </row>
    <row r="1037" spans="1:9" ht="16.5" customHeight="1" x14ac:dyDescent="0.2">
      <c r="A1037" s="4">
        <v>251</v>
      </c>
      <c r="B1037" s="10" t="s">
        <v>749</v>
      </c>
      <c r="C1037" s="5" t="s">
        <v>749</v>
      </c>
      <c r="D1037" s="7" t="s">
        <v>750</v>
      </c>
      <c r="E1037" s="7" t="s">
        <v>688</v>
      </c>
      <c r="F1037" s="8" t="s">
        <v>3267</v>
      </c>
      <c r="G1037" s="12" t="e">
        <f>VLOOKUP(B1037,#REF!,5,0)</f>
        <v>#REF!</v>
      </c>
      <c r="H1037" s="1" t="e">
        <f>VLOOKUP(B1037,#REF!,5,0)</f>
        <v>#REF!</v>
      </c>
      <c r="I1037" s="2" t="e">
        <f>VLOOKUP(C1037,#REF!,5,0)</f>
        <v>#REF!</v>
      </c>
    </row>
    <row r="1038" spans="1:9" ht="16.5" customHeight="1" x14ac:dyDescent="0.2">
      <c r="A1038" s="4">
        <v>292</v>
      </c>
      <c r="B1038" s="10" t="s">
        <v>832</v>
      </c>
      <c r="C1038" s="5" t="s">
        <v>832</v>
      </c>
      <c r="D1038" s="7" t="s">
        <v>833</v>
      </c>
      <c r="E1038" s="7" t="s">
        <v>771</v>
      </c>
      <c r="F1038" s="8" t="s">
        <v>3250</v>
      </c>
      <c r="G1038" s="12" t="e">
        <f>VLOOKUP(B1038,#REF!,5,0)</f>
        <v>#REF!</v>
      </c>
      <c r="H1038" s="1" t="e">
        <f>VLOOKUP(B1038,#REF!,5,0)</f>
        <v>#REF!</v>
      </c>
      <c r="I1038" s="2" t="e">
        <f>VLOOKUP(C1038,#REF!,5,0)</f>
        <v>#REF!</v>
      </c>
    </row>
    <row r="1039" spans="1:9" ht="16.5" customHeight="1" x14ac:dyDescent="0.2">
      <c r="A1039" s="4">
        <v>333</v>
      </c>
      <c r="B1039" s="10" t="s">
        <v>916</v>
      </c>
      <c r="C1039" s="5" t="s">
        <v>916</v>
      </c>
      <c r="D1039" s="7" t="s">
        <v>917</v>
      </c>
      <c r="E1039" s="7" t="s">
        <v>853</v>
      </c>
      <c r="F1039" s="8" t="s">
        <v>3245</v>
      </c>
      <c r="G1039" s="12" t="e">
        <f>VLOOKUP(B1039,#REF!,5,0)</f>
        <v>#REF!</v>
      </c>
      <c r="H1039" s="1" t="e">
        <f>VLOOKUP(B1039,#REF!,5,0)</f>
        <v>#REF!</v>
      </c>
      <c r="I1039" s="2" t="e">
        <f>VLOOKUP(C1039,#REF!,5,0)</f>
        <v>#REF!</v>
      </c>
    </row>
    <row r="1040" spans="1:9" ht="16.5" customHeight="1" x14ac:dyDescent="0.2">
      <c r="A1040" s="4">
        <v>208</v>
      </c>
      <c r="B1040" s="10" t="s">
        <v>670</v>
      </c>
      <c r="C1040" s="5" t="s">
        <v>670</v>
      </c>
      <c r="D1040" s="7" t="s">
        <v>671</v>
      </c>
      <c r="E1040" s="7" t="s">
        <v>605</v>
      </c>
      <c r="F1040" s="8" t="s">
        <v>3224</v>
      </c>
      <c r="G1040" s="12" t="e">
        <f>VLOOKUP(B1040,#REF!,5,0)</f>
        <v>#REF!</v>
      </c>
      <c r="H1040" s="1" t="e">
        <f>VLOOKUP(B1040,#REF!,5,0)</f>
        <v>#REF!</v>
      </c>
      <c r="I1040" s="2" t="e">
        <f>VLOOKUP(C1040,#REF!,5,0)</f>
        <v>#REF!</v>
      </c>
    </row>
    <row r="1041" spans="1:9" ht="16.5" customHeight="1" x14ac:dyDescent="0.2">
      <c r="A1041" s="4">
        <v>250</v>
      </c>
      <c r="B1041" s="10" t="s">
        <v>751</v>
      </c>
      <c r="C1041" s="5" t="s">
        <v>751</v>
      </c>
      <c r="D1041" s="7" t="s">
        <v>752</v>
      </c>
      <c r="E1041" s="7" t="s">
        <v>688</v>
      </c>
      <c r="F1041" s="8" t="s">
        <v>3266</v>
      </c>
      <c r="G1041" s="12" t="e">
        <f>VLOOKUP(B1041,#REF!,5,0)</f>
        <v>#REF!</v>
      </c>
      <c r="H1041" s="1" t="e">
        <f>VLOOKUP(B1041,#REF!,5,0)</f>
        <v>#REF!</v>
      </c>
      <c r="I1041" s="2" t="e">
        <f>VLOOKUP(C1041,#REF!,5,0)</f>
        <v>#REF!</v>
      </c>
    </row>
    <row r="1042" spans="1:9" ht="16.5" customHeight="1" x14ac:dyDescent="0.2">
      <c r="A1042" s="4">
        <v>291</v>
      </c>
      <c r="B1042" s="10" t="s">
        <v>834</v>
      </c>
      <c r="C1042" s="5" t="s">
        <v>834</v>
      </c>
      <c r="D1042" s="7" t="s">
        <v>835</v>
      </c>
      <c r="E1042" s="7" t="s">
        <v>771</v>
      </c>
      <c r="F1042" s="8" t="s">
        <v>3301</v>
      </c>
      <c r="G1042" s="12" t="e">
        <f>VLOOKUP(B1042,#REF!,5,0)</f>
        <v>#REF!</v>
      </c>
      <c r="H1042" s="1" t="e">
        <f>VLOOKUP(B1042,#REF!,5,0)</f>
        <v>#REF!</v>
      </c>
      <c r="I1042" s="2" t="e">
        <f>VLOOKUP(C1042,#REF!,5,0)</f>
        <v>#REF!</v>
      </c>
    </row>
    <row r="1043" spans="1:9" ht="16.5" customHeight="1" x14ac:dyDescent="0.2">
      <c r="A1043" s="4">
        <v>332</v>
      </c>
      <c r="B1043" s="10" t="s">
        <v>918</v>
      </c>
      <c r="C1043" s="5" t="s">
        <v>918</v>
      </c>
      <c r="D1043" s="7" t="s">
        <v>919</v>
      </c>
      <c r="E1043" s="7" t="s">
        <v>853</v>
      </c>
      <c r="F1043" s="8" t="s">
        <v>3331</v>
      </c>
      <c r="G1043" s="12" t="e">
        <f>VLOOKUP(B1043,#REF!,5,0)</f>
        <v>#REF!</v>
      </c>
      <c r="H1043" s="1" t="e">
        <f>VLOOKUP(B1043,#REF!,5,0)</f>
        <v>#REF!</v>
      </c>
      <c r="I1043" s="2" t="e">
        <f>VLOOKUP(C1043,#REF!,5,0)</f>
        <v>#REF!</v>
      </c>
    </row>
    <row r="1044" spans="1:9" ht="16.5" customHeight="1" x14ac:dyDescent="0.2">
      <c r="A1044" s="4">
        <v>207</v>
      </c>
      <c r="B1044" s="10" t="s">
        <v>672</v>
      </c>
      <c r="C1044" s="5" t="s">
        <v>672</v>
      </c>
      <c r="D1044" s="7" t="s">
        <v>673</v>
      </c>
      <c r="E1044" s="7" t="s">
        <v>605</v>
      </c>
      <c r="F1044" s="8" t="s">
        <v>3223</v>
      </c>
      <c r="G1044" s="12" t="e">
        <f>VLOOKUP(B1044,#REF!,5,0)</f>
        <v>#REF!</v>
      </c>
      <c r="H1044" s="1" t="e">
        <f>VLOOKUP(B1044,#REF!,5,0)</f>
        <v>#REF!</v>
      </c>
      <c r="I1044" s="2" t="e">
        <f>VLOOKUP(C1044,#REF!,5,0)</f>
        <v>#REF!</v>
      </c>
    </row>
    <row r="1045" spans="1:9" ht="16.5" customHeight="1" x14ac:dyDescent="0.2">
      <c r="A1045" s="4">
        <v>249</v>
      </c>
      <c r="B1045" s="10" t="s">
        <v>753</v>
      </c>
      <c r="C1045" s="5" t="s">
        <v>753</v>
      </c>
      <c r="D1045" s="7" t="s">
        <v>754</v>
      </c>
      <c r="E1045" s="7" t="s">
        <v>688</v>
      </c>
      <c r="F1045" s="8" t="s">
        <v>3265</v>
      </c>
      <c r="G1045" s="12" t="e">
        <f>VLOOKUP(B1045,#REF!,5,0)</f>
        <v>#REF!</v>
      </c>
      <c r="H1045" s="1" t="e">
        <f>VLOOKUP(B1045,#REF!,5,0)</f>
        <v>#REF!</v>
      </c>
      <c r="I1045" s="2" t="e">
        <f>VLOOKUP(C1045,#REF!,5,0)</f>
        <v>#REF!</v>
      </c>
    </row>
    <row r="1046" spans="1:9" ht="16.5" customHeight="1" x14ac:dyDescent="0.2">
      <c r="A1046" s="4">
        <v>290</v>
      </c>
      <c r="B1046" s="10" t="s">
        <v>836</v>
      </c>
      <c r="C1046" s="5" t="s">
        <v>836</v>
      </c>
      <c r="D1046" s="7" t="s">
        <v>837</v>
      </c>
      <c r="E1046" s="7" t="s">
        <v>771</v>
      </c>
      <c r="F1046" s="8" t="s">
        <v>3300</v>
      </c>
      <c r="G1046" s="12" t="e">
        <f>VLOOKUP(B1046,#REF!,5,0)</f>
        <v>#REF!</v>
      </c>
      <c r="H1046" s="1" t="e">
        <f>VLOOKUP(B1046,#REF!,5,0)</f>
        <v>#REF!</v>
      </c>
      <c r="I1046" s="2" t="e">
        <f>VLOOKUP(C1046,#REF!,5,0)</f>
        <v>#REF!</v>
      </c>
    </row>
    <row r="1047" spans="1:9" ht="16.5" customHeight="1" x14ac:dyDescent="0.2">
      <c r="A1047" s="4">
        <v>331</v>
      </c>
      <c r="B1047" s="10" t="s">
        <v>920</v>
      </c>
      <c r="C1047" s="5" t="s">
        <v>920</v>
      </c>
      <c r="D1047" s="7" t="s">
        <v>837</v>
      </c>
      <c r="E1047" s="7" t="s">
        <v>853</v>
      </c>
      <c r="F1047" s="8" t="s">
        <v>3330</v>
      </c>
      <c r="G1047" s="12" t="e">
        <f>VLOOKUP(B1047,#REF!,5,0)</f>
        <v>#REF!</v>
      </c>
      <c r="H1047" s="1" t="e">
        <f>VLOOKUP(B1047,#REF!,5,0)</f>
        <v>#REF!</v>
      </c>
      <c r="I1047" s="2" t="e">
        <f>VLOOKUP(C1047,#REF!,5,0)</f>
        <v>#REF!</v>
      </c>
    </row>
    <row r="1048" spans="1:9" ht="16.5" customHeight="1" x14ac:dyDescent="0.2">
      <c r="A1048" s="4">
        <v>206</v>
      </c>
      <c r="B1048" s="10" t="s">
        <v>674</v>
      </c>
      <c r="C1048" s="5" t="s">
        <v>674</v>
      </c>
      <c r="D1048" s="7" t="s">
        <v>675</v>
      </c>
      <c r="E1048" s="7" t="s">
        <v>605</v>
      </c>
      <c r="F1048" s="8" t="s">
        <v>3222</v>
      </c>
      <c r="G1048" s="12" t="e">
        <f>VLOOKUP(B1048,#REF!,5,0)</f>
        <v>#REF!</v>
      </c>
      <c r="H1048" s="1" t="e">
        <f>VLOOKUP(B1048,#REF!,5,0)</f>
        <v>#REF!</v>
      </c>
      <c r="I1048" s="2" t="e">
        <f>VLOOKUP(C1048,#REF!,5,0)</f>
        <v>#REF!</v>
      </c>
    </row>
    <row r="1049" spans="1:9" ht="16.5" customHeight="1" x14ac:dyDescent="0.2">
      <c r="A1049" s="4">
        <v>248</v>
      </c>
      <c r="B1049" s="10" t="s">
        <v>755</v>
      </c>
      <c r="C1049" s="5" t="s">
        <v>755</v>
      </c>
      <c r="D1049" s="7" t="s">
        <v>756</v>
      </c>
      <c r="E1049" s="7" t="s">
        <v>688</v>
      </c>
      <c r="F1049" s="8" t="s">
        <v>3264</v>
      </c>
      <c r="G1049" s="12" t="e">
        <f>VLOOKUP(B1049,#REF!,5,0)</f>
        <v>#REF!</v>
      </c>
      <c r="H1049" s="1" t="e">
        <f>VLOOKUP(B1049,#REF!,5,0)</f>
        <v>#REF!</v>
      </c>
      <c r="I1049" s="2" t="e">
        <f>VLOOKUP(C1049,#REF!,5,0)</f>
        <v>#REF!</v>
      </c>
    </row>
    <row r="1050" spans="1:9" ht="16.5" customHeight="1" x14ac:dyDescent="0.2">
      <c r="A1050" s="4">
        <v>289</v>
      </c>
      <c r="B1050" s="10" t="s">
        <v>840</v>
      </c>
      <c r="C1050" s="5" t="s">
        <v>840</v>
      </c>
      <c r="D1050" s="7" t="s">
        <v>841</v>
      </c>
      <c r="E1050" s="7" t="s">
        <v>771</v>
      </c>
      <c r="F1050" s="8" t="s">
        <v>3299</v>
      </c>
      <c r="G1050" s="12" t="e">
        <f>VLOOKUP(B1050,#REF!,5,0)</f>
        <v>#REF!</v>
      </c>
      <c r="H1050" s="1" t="e">
        <f>VLOOKUP(B1050,#REF!,5,0)</f>
        <v>#REF!</v>
      </c>
      <c r="I1050" s="2" t="e">
        <f>VLOOKUP(C1050,#REF!,5,0)</f>
        <v>#REF!</v>
      </c>
    </row>
    <row r="1051" spans="1:9" ht="16.5" customHeight="1" x14ac:dyDescent="0.2">
      <c r="A1051" s="4">
        <v>330</v>
      </c>
      <c r="B1051" s="10" t="s">
        <v>923</v>
      </c>
      <c r="C1051" s="5" t="s">
        <v>923</v>
      </c>
      <c r="D1051" s="7" t="s">
        <v>924</v>
      </c>
      <c r="E1051" s="7" t="s">
        <v>853</v>
      </c>
      <c r="F1051" s="8" t="s">
        <v>3329</v>
      </c>
      <c r="G1051" s="12" t="e">
        <f>VLOOKUP(B1051,#REF!,5,0)</f>
        <v>#REF!</v>
      </c>
      <c r="H1051" s="1" t="e">
        <f>VLOOKUP(B1051,#REF!,5,0)</f>
        <v>#REF!</v>
      </c>
      <c r="I1051" s="2" t="e">
        <f>VLOOKUP(C1051,#REF!,5,0)</f>
        <v>#REF!</v>
      </c>
    </row>
    <row r="1052" spans="1:9" ht="16.5" customHeight="1" x14ac:dyDescent="0.2">
      <c r="A1052" s="4">
        <v>247</v>
      </c>
      <c r="B1052" s="10" t="s">
        <v>757</v>
      </c>
      <c r="C1052" s="5" t="s">
        <v>757</v>
      </c>
      <c r="D1052" s="7" t="s">
        <v>758</v>
      </c>
      <c r="E1052" s="7" t="s">
        <v>688</v>
      </c>
      <c r="F1052" s="8" t="s">
        <v>3263</v>
      </c>
      <c r="G1052" s="12" t="e">
        <f>VLOOKUP(B1052,#REF!,5,0)</f>
        <v>#REF!</v>
      </c>
      <c r="H1052" s="1" t="e">
        <f>VLOOKUP(B1052,#REF!,5,0)</f>
        <v>#REF!</v>
      </c>
      <c r="I1052" s="2" t="e">
        <f>VLOOKUP(C1052,#REF!,5,0)</f>
        <v>#REF!</v>
      </c>
    </row>
    <row r="1053" spans="1:9" ht="16.5" customHeight="1" x14ac:dyDescent="0.2">
      <c r="A1053" s="4">
        <v>288</v>
      </c>
      <c r="B1053" s="10" t="s">
        <v>838</v>
      </c>
      <c r="C1053" s="5" t="s">
        <v>838</v>
      </c>
      <c r="D1053" s="7" t="s">
        <v>839</v>
      </c>
      <c r="E1053" s="7" t="s">
        <v>771</v>
      </c>
      <c r="F1053" s="8" t="s">
        <v>3298</v>
      </c>
      <c r="G1053" s="12" t="e">
        <f>VLOOKUP(B1053,#REF!,5,0)</f>
        <v>#REF!</v>
      </c>
      <c r="H1053" s="1" t="e">
        <f>VLOOKUP(B1053,#REF!,5,0)</f>
        <v>#REF!</v>
      </c>
      <c r="I1053" s="2" t="e">
        <f>VLOOKUP(C1053,#REF!,5,0)</f>
        <v>#REF!</v>
      </c>
    </row>
    <row r="1054" spans="1:9" ht="16.5" customHeight="1" x14ac:dyDescent="0.2">
      <c r="A1054" s="4">
        <v>329</v>
      </c>
      <c r="B1054" s="10" t="s">
        <v>921</v>
      </c>
      <c r="C1054" s="5" t="s">
        <v>921</v>
      </c>
      <c r="D1054" s="7" t="s">
        <v>922</v>
      </c>
      <c r="E1054" s="7" t="s">
        <v>853</v>
      </c>
      <c r="F1054" s="8" t="s">
        <v>3262</v>
      </c>
      <c r="G1054" s="12" t="e">
        <f>VLOOKUP(B1054,#REF!,5,0)</f>
        <v>#REF!</v>
      </c>
      <c r="H1054" s="1" t="e">
        <f>VLOOKUP(B1054,#REF!,5,0)</f>
        <v>#REF!</v>
      </c>
      <c r="I1054" s="2" t="e">
        <f>VLOOKUP(C1054,#REF!,5,0)</f>
        <v>#REF!</v>
      </c>
    </row>
    <row r="1055" spans="1:9" ht="16.5" customHeight="1" x14ac:dyDescent="0.2">
      <c r="A1055" s="4">
        <v>205</v>
      </c>
      <c r="B1055" s="10" t="s">
        <v>676</v>
      </c>
      <c r="C1055" s="5" t="s">
        <v>676</v>
      </c>
      <c r="D1055" s="7" t="s">
        <v>677</v>
      </c>
      <c r="E1055" s="7" t="s">
        <v>605</v>
      </c>
      <c r="F1055" s="8" t="s">
        <v>3221</v>
      </c>
      <c r="G1055" s="12" t="e">
        <f>VLOOKUP(B1055,#REF!,5,0)</f>
        <v>#REF!</v>
      </c>
      <c r="H1055" s="1" t="e">
        <f>VLOOKUP(B1055,#REF!,5,0)</f>
        <v>#REF!</v>
      </c>
      <c r="I1055" s="2" t="e">
        <f>VLOOKUP(C1055,#REF!,5,0)</f>
        <v>#REF!</v>
      </c>
    </row>
    <row r="1056" spans="1:9" ht="16.5" customHeight="1" x14ac:dyDescent="0.2">
      <c r="A1056" s="4">
        <v>246</v>
      </c>
      <c r="B1056" s="10" t="s">
        <v>759</v>
      </c>
      <c r="C1056" s="5" t="s">
        <v>759</v>
      </c>
      <c r="D1056" s="7" t="s">
        <v>760</v>
      </c>
      <c r="E1056" s="7" t="s">
        <v>688</v>
      </c>
      <c r="F1056" s="8" t="s">
        <v>3262</v>
      </c>
      <c r="G1056" s="12" t="e">
        <f>VLOOKUP(B1056,#REF!,5,0)</f>
        <v>#REF!</v>
      </c>
      <c r="H1056" s="1" t="e">
        <f>VLOOKUP(B1056,#REF!,5,0)</f>
        <v>#REF!</v>
      </c>
      <c r="I1056" s="2" t="e">
        <f>VLOOKUP(C1056,#REF!,5,0)</f>
        <v>#REF!</v>
      </c>
    </row>
    <row r="1057" spans="1:9" ht="16.5" customHeight="1" x14ac:dyDescent="0.2">
      <c r="A1057" s="4">
        <v>287</v>
      </c>
      <c r="B1057" s="10" t="s">
        <v>842</v>
      </c>
      <c r="C1057" s="5" t="s">
        <v>842</v>
      </c>
      <c r="D1057" s="7" t="s">
        <v>843</v>
      </c>
      <c r="E1057" s="7" t="s">
        <v>771</v>
      </c>
      <c r="F1057" s="8" t="s">
        <v>3297</v>
      </c>
      <c r="G1057" s="12" t="e">
        <f>VLOOKUP(B1057,#REF!,5,0)</f>
        <v>#REF!</v>
      </c>
      <c r="H1057" s="1" t="e">
        <f>VLOOKUP(B1057,#REF!,5,0)</f>
        <v>#REF!</v>
      </c>
      <c r="I1057" s="2" t="e">
        <f>VLOOKUP(C1057,#REF!,5,0)</f>
        <v>#REF!</v>
      </c>
    </row>
    <row r="1058" spans="1:9" ht="16.5" customHeight="1" x14ac:dyDescent="0.2">
      <c r="A1058" s="4">
        <v>328</v>
      </c>
      <c r="B1058" s="10" t="s">
        <v>925</v>
      </c>
      <c r="C1058" s="5" t="s">
        <v>925</v>
      </c>
      <c r="D1058" s="7" t="s">
        <v>926</v>
      </c>
      <c r="E1058" s="7" t="s">
        <v>853</v>
      </c>
      <c r="F1058" s="8" t="s">
        <v>3284</v>
      </c>
      <c r="G1058" s="12" t="e">
        <f>VLOOKUP(B1058,#REF!,5,0)</f>
        <v>#REF!</v>
      </c>
      <c r="H1058" s="1" t="e">
        <f>VLOOKUP(B1058,#REF!,5,0)</f>
        <v>#REF!</v>
      </c>
      <c r="I1058" s="2" t="e">
        <f>VLOOKUP(C1058,#REF!,5,0)</f>
        <v>#REF!</v>
      </c>
    </row>
    <row r="1059" spans="1:9" ht="16.5" customHeight="1" x14ac:dyDescent="0.2">
      <c r="A1059" s="4">
        <v>204</v>
      </c>
      <c r="B1059" s="10" t="s">
        <v>678</v>
      </c>
      <c r="C1059" s="5" t="s">
        <v>678</v>
      </c>
      <c r="D1059" s="7" t="s">
        <v>679</v>
      </c>
      <c r="E1059" s="7" t="s">
        <v>605</v>
      </c>
      <c r="F1059" s="8" t="s">
        <v>3220</v>
      </c>
      <c r="G1059" s="12" t="e">
        <f>VLOOKUP(B1059,#REF!,5,0)</f>
        <v>#REF!</v>
      </c>
      <c r="H1059" s="1" t="e">
        <f>VLOOKUP(B1059,#REF!,5,0)</f>
        <v>#REF!</v>
      </c>
      <c r="I1059" s="2" t="e">
        <f>VLOOKUP(C1059,#REF!,5,0)</f>
        <v>#REF!</v>
      </c>
    </row>
    <row r="1060" spans="1:9" ht="16.5" customHeight="1" x14ac:dyDescent="0.2">
      <c r="A1060" s="4">
        <v>245</v>
      </c>
      <c r="B1060" s="10" t="s">
        <v>761</v>
      </c>
      <c r="C1060" s="5" t="s">
        <v>761</v>
      </c>
      <c r="D1060" s="7" t="s">
        <v>762</v>
      </c>
      <c r="E1060" s="7" t="s">
        <v>688</v>
      </c>
      <c r="F1060" s="8" t="s">
        <v>3261</v>
      </c>
      <c r="G1060" s="12" t="e">
        <f>VLOOKUP(B1060,#REF!,5,0)</f>
        <v>#REF!</v>
      </c>
      <c r="H1060" s="1" t="e">
        <f>VLOOKUP(B1060,#REF!,5,0)</f>
        <v>#REF!</v>
      </c>
      <c r="I1060" s="2" t="e">
        <f>VLOOKUP(C1060,#REF!,5,0)</f>
        <v>#REF!</v>
      </c>
    </row>
    <row r="1061" spans="1:9" ht="16.5" customHeight="1" x14ac:dyDescent="0.2">
      <c r="A1061" s="4">
        <v>286</v>
      </c>
      <c r="B1061" s="10" t="s">
        <v>844</v>
      </c>
      <c r="C1061" s="5" t="s">
        <v>844</v>
      </c>
      <c r="D1061" s="7" t="s">
        <v>762</v>
      </c>
      <c r="E1061" s="7" t="s">
        <v>771</v>
      </c>
      <c r="F1061" s="8" t="s">
        <v>3296</v>
      </c>
      <c r="G1061" s="12" t="e">
        <f>VLOOKUP(B1061,#REF!,5,0)</f>
        <v>#REF!</v>
      </c>
      <c r="H1061" s="1" t="e">
        <f>VLOOKUP(B1061,#REF!,5,0)</f>
        <v>#REF!</v>
      </c>
      <c r="I1061" s="2" t="e">
        <f>VLOOKUP(C1061,#REF!,5,0)</f>
        <v>#REF!</v>
      </c>
    </row>
    <row r="1062" spans="1:9" ht="16.5" customHeight="1" x14ac:dyDescent="0.2">
      <c r="A1062" s="4">
        <v>327</v>
      </c>
      <c r="B1062" s="10" t="s">
        <v>927</v>
      </c>
      <c r="C1062" s="5" t="s">
        <v>927</v>
      </c>
      <c r="D1062" s="7" t="s">
        <v>928</v>
      </c>
      <c r="E1062" s="7" t="s">
        <v>853</v>
      </c>
      <c r="F1062" s="8" t="s">
        <v>3328</v>
      </c>
      <c r="G1062" s="12" t="e">
        <f>VLOOKUP(B1062,#REF!,5,0)</f>
        <v>#REF!</v>
      </c>
      <c r="H1062" s="1" t="e">
        <f>VLOOKUP(B1062,#REF!,5,0)</f>
        <v>#REF!</v>
      </c>
      <c r="I1062" s="2" t="e">
        <f>VLOOKUP(C1062,#REF!,5,0)</f>
        <v>#REF!</v>
      </c>
    </row>
    <row r="1063" spans="1:9" ht="16.5" customHeight="1" x14ac:dyDescent="0.2">
      <c r="A1063" s="4">
        <v>203</v>
      </c>
      <c r="B1063" s="10" t="s">
        <v>680</v>
      </c>
      <c r="C1063" s="5" t="s">
        <v>680</v>
      </c>
      <c r="D1063" s="7" t="s">
        <v>681</v>
      </c>
      <c r="E1063" s="7" t="s">
        <v>605</v>
      </c>
      <c r="F1063" s="8" t="s">
        <v>3219</v>
      </c>
      <c r="G1063" s="12" t="e">
        <f>VLOOKUP(B1063,#REF!,5,0)</f>
        <v>#REF!</v>
      </c>
      <c r="H1063" s="1" t="e">
        <f>VLOOKUP(B1063,#REF!,5,0)</f>
        <v>#REF!</v>
      </c>
      <c r="I1063" s="2" t="e">
        <f>VLOOKUP(C1063,#REF!,5,0)</f>
        <v>#REF!</v>
      </c>
    </row>
    <row r="1064" spans="1:9" ht="16.5" customHeight="1" x14ac:dyDescent="0.2">
      <c r="A1064" s="4">
        <v>244</v>
      </c>
      <c r="B1064" s="10" t="s">
        <v>763</v>
      </c>
      <c r="C1064" s="5" t="s">
        <v>763</v>
      </c>
      <c r="D1064" s="7" t="s">
        <v>764</v>
      </c>
      <c r="E1064" s="7" t="s">
        <v>688</v>
      </c>
      <c r="F1064" s="8" t="s">
        <v>3260</v>
      </c>
      <c r="G1064" s="12" t="e">
        <f>VLOOKUP(B1064,#REF!,5,0)</f>
        <v>#REF!</v>
      </c>
      <c r="H1064" s="1" t="e">
        <f>VLOOKUP(B1064,#REF!,5,0)</f>
        <v>#REF!</v>
      </c>
      <c r="I1064" s="2" t="e">
        <f>VLOOKUP(C1064,#REF!,5,0)</f>
        <v>#REF!</v>
      </c>
    </row>
    <row r="1065" spans="1:9" ht="16.5" customHeight="1" x14ac:dyDescent="0.2">
      <c r="A1065" s="4">
        <v>285</v>
      </c>
      <c r="B1065" s="10" t="s">
        <v>845</v>
      </c>
      <c r="C1065" s="5" t="s">
        <v>845</v>
      </c>
      <c r="D1065" s="7" t="s">
        <v>846</v>
      </c>
      <c r="E1065" s="7" t="s">
        <v>771</v>
      </c>
      <c r="F1065" s="8" t="s">
        <v>3295</v>
      </c>
      <c r="G1065" s="12" t="e">
        <f>VLOOKUP(B1065,#REF!,5,0)</f>
        <v>#REF!</v>
      </c>
      <c r="H1065" s="1" t="e">
        <f>VLOOKUP(B1065,#REF!,5,0)</f>
        <v>#REF!</v>
      </c>
      <c r="I1065" s="2" t="e">
        <f>VLOOKUP(C1065,#REF!,5,0)</f>
        <v>#REF!</v>
      </c>
    </row>
    <row r="1066" spans="1:9" ht="16.5" customHeight="1" x14ac:dyDescent="0.2">
      <c r="A1066" s="4">
        <v>326</v>
      </c>
      <c r="B1066" s="10" t="s">
        <v>929</v>
      </c>
      <c r="C1066" s="5" t="s">
        <v>929</v>
      </c>
      <c r="D1066" s="7" t="s">
        <v>930</v>
      </c>
      <c r="E1066" s="7" t="s">
        <v>853</v>
      </c>
      <c r="F1066" s="8" t="s">
        <v>3327</v>
      </c>
      <c r="G1066" s="12" t="e">
        <f>VLOOKUP(B1066,#REF!,5,0)</f>
        <v>#REF!</v>
      </c>
      <c r="H1066" s="1" t="e">
        <f>VLOOKUP(B1066,#REF!,5,0)</f>
        <v>#REF!</v>
      </c>
      <c r="I1066" s="2" t="e">
        <f>VLOOKUP(C1066,#REF!,5,0)</f>
        <v>#REF!</v>
      </c>
    </row>
    <row r="1067" spans="1:9" ht="16.5" customHeight="1" x14ac:dyDescent="0.2">
      <c r="A1067" s="4">
        <v>202</v>
      </c>
      <c r="B1067" s="10" t="s">
        <v>682</v>
      </c>
      <c r="C1067" s="5" t="s">
        <v>682</v>
      </c>
      <c r="D1067" s="7" t="s">
        <v>683</v>
      </c>
      <c r="E1067" s="7" t="s">
        <v>605</v>
      </c>
      <c r="F1067" s="8" t="s">
        <v>3218</v>
      </c>
      <c r="G1067" s="12" t="e">
        <f>VLOOKUP(B1067,#REF!,5,0)</f>
        <v>#REF!</v>
      </c>
      <c r="H1067" s="1" t="e">
        <f>VLOOKUP(B1067,#REF!,5,0)</f>
        <v>#REF!</v>
      </c>
      <c r="I1067" s="2" t="e">
        <f>VLOOKUP(C1067,#REF!,5,0)</f>
        <v>#REF!</v>
      </c>
    </row>
    <row r="1068" spans="1:9" ht="16.5" customHeight="1" x14ac:dyDescent="0.2">
      <c r="A1068" s="4">
        <v>243</v>
      </c>
      <c r="B1068" s="10" t="s">
        <v>765</v>
      </c>
      <c r="C1068" s="5" t="s">
        <v>765</v>
      </c>
      <c r="D1068" s="7" t="s">
        <v>766</v>
      </c>
      <c r="E1068" s="7" t="s">
        <v>688</v>
      </c>
      <c r="F1068" s="8" t="s">
        <v>3259</v>
      </c>
      <c r="G1068" s="12" t="e">
        <f>VLOOKUP(B1068,#REF!,5,0)</f>
        <v>#REF!</v>
      </c>
      <c r="H1068" s="1" t="e">
        <f>VLOOKUP(B1068,#REF!,5,0)</f>
        <v>#REF!</v>
      </c>
      <c r="I1068" s="2" t="e">
        <f>VLOOKUP(C1068,#REF!,5,0)</f>
        <v>#REF!</v>
      </c>
    </row>
    <row r="1069" spans="1:9" ht="16.5" customHeight="1" x14ac:dyDescent="0.2">
      <c r="A1069" s="4">
        <v>284</v>
      </c>
      <c r="B1069" s="10" t="s">
        <v>847</v>
      </c>
      <c r="C1069" s="5" t="s">
        <v>847</v>
      </c>
      <c r="D1069" s="7" t="s">
        <v>848</v>
      </c>
      <c r="E1069" s="7" t="s">
        <v>771</v>
      </c>
      <c r="F1069" s="8" t="s">
        <v>3294</v>
      </c>
      <c r="G1069" s="12" t="e">
        <f>VLOOKUP(B1069,#REF!,5,0)</f>
        <v>#REF!</v>
      </c>
      <c r="H1069" s="1" t="e">
        <f>VLOOKUP(B1069,#REF!,5,0)</f>
        <v>#REF!</v>
      </c>
      <c r="I1069" s="2" t="e">
        <f>VLOOKUP(C1069,#REF!,5,0)</f>
        <v>#REF!</v>
      </c>
    </row>
    <row r="1070" spans="1:9" ht="16.5" customHeight="1" x14ac:dyDescent="0.2">
      <c r="A1070" s="4">
        <v>325</v>
      </c>
      <c r="B1070" s="10" t="s">
        <v>931</v>
      </c>
      <c r="C1070" s="5" t="s">
        <v>931</v>
      </c>
      <c r="D1070" s="7" t="s">
        <v>932</v>
      </c>
      <c r="E1070" s="7" t="s">
        <v>853</v>
      </c>
      <c r="F1070" s="8" t="s">
        <v>3326</v>
      </c>
      <c r="G1070" s="12" t="e">
        <f>VLOOKUP(B1070,#REF!,5,0)</f>
        <v>#REF!</v>
      </c>
      <c r="H1070" s="1" t="e">
        <f>VLOOKUP(B1070,#REF!,5,0)</f>
        <v>#REF!</v>
      </c>
      <c r="I1070" s="2" t="e">
        <f>VLOOKUP(C1070,#REF!,5,0)</f>
        <v>#REF!</v>
      </c>
    </row>
    <row r="1071" spans="1:9" ht="16.5" customHeight="1" x14ac:dyDescent="0.2">
      <c r="A1071" s="4">
        <v>201</v>
      </c>
      <c r="B1071" s="10" t="s">
        <v>684</v>
      </c>
      <c r="C1071" s="5" t="s">
        <v>684</v>
      </c>
      <c r="D1071" s="7" t="s">
        <v>685</v>
      </c>
      <c r="E1071" s="7" t="s">
        <v>605</v>
      </c>
      <c r="F1071" s="8" t="s">
        <v>3217</v>
      </c>
      <c r="G1071" s="12" t="e">
        <f>VLOOKUP(B1071,#REF!,5,0)</f>
        <v>#REF!</v>
      </c>
      <c r="H1071" s="1" t="e">
        <f>VLOOKUP(B1071,#REF!,5,0)</f>
        <v>#REF!</v>
      </c>
      <c r="I1071" s="2" t="e">
        <f>VLOOKUP(C1071,#REF!,5,0)</f>
        <v>#REF!</v>
      </c>
    </row>
    <row r="1072" spans="1:9" ht="16.5" customHeight="1" x14ac:dyDescent="0.2">
      <c r="A1072" s="4">
        <v>242</v>
      </c>
      <c r="B1072" s="10" t="s">
        <v>767</v>
      </c>
      <c r="C1072" s="5" t="s">
        <v>767</v>
      </c>
      <c r="D1072" s="7" t="s">
        <v>768</v>
      </c>
      <c r="E1072" s="7" t="s">
        <v>688</v>
      </c>
      <c r="F1072" s="8" t="s">
        <v>3258</v>
      </c>
      <c r="G1072" s="12" t="e">
        <f>VLOOKUP(B1072,#REF!,5,0)</f>
        <v>#REF!</v>
      </c>
      <c r="H1072" s="1" t="e">
        <f>VLOOKUP(B1072,#REF!,5,0)</f>
        <v>#REF!</v>
      </c>
      <c r="I1072" s="2" t="e">
        <f>VLOOKUP(C1072,#REF!,5,0)</f>
        <v>#REF!</v>
      </c>
    </row>
    <row r="1073" spans="1:9" ht="16.5" customHeight="1" x14ac:dyDescent="0.2">
      <c r="A1073" s="4">
        <v>283</v>
      </c>
      <c r="B1073" s="10" t="s">
        <v>849</v>
      </c>
      <c r="C1073" s="5" t="s">
        <v>849</v>
      </c>
      <c r="D1073" s="7" t="s">
        <v>850</v>
      </c>
      <c r="E1073" s="7" t="s">
        <v>771</v>
      </c>
      <c r="F1073" s="8" t="s">
        <v>3293</v>
      </c>
      <c r="G1073" s="12" t="e">
        <f>VLOOKUP(B1073,#REF!,5,0)</f>
        <v>#REF!</v>
      </c>
      <c r="H1073" s="1" t="e">
        <f>VLOOKUP(B1073,#REF!,5,0)</f>
        <v>#REF!</v>
      </c>
      <c r="I1073" s="2" t="e">
        <f>VLOOKUP(C1073,#REF!,5,0)</f>
        <v>#REF!</v>
      </c>
    </row>
    <row r="1074" spans="1:9" ht="16.5" customHeight="1" x14ac:dyDescent="0.2">
      <c r="A1074" s="4">
        <v>324</v>
      </c>
      <c r="B1074" s="10" t="s">
        <v>858</v>
      </c>
      <c r="C1074" s="5" t="s">
        <v>858</v>
      </c>
      <c r="D1074" s="7" t="s">
        <v>859</v>
      </c>
      <c r="E1074" s="7" t="s">
        <v>853</v>
      </c>
      <c r="F1074" s="8" t="s">
        <v>3237</v>
      </c>
      <c r="G1074" s="12" t="e">
        <f>VLOOKUP(B1074,#REF!,5,0)</f>
        <v>#REF!</v>
      </c>
      <c r="H1074" s="1" t="e">
        <f>VLOOKUP(B1074,#REF!,5,0)</f>
        <v>#REF!</v>
      </c>
      <c r="I1074" s="2" t="e">
        <f>VLOOKUP(C1074,#REF!,5,0)</f>
        <v>#REF!</v>
      </c>
    </row>
    <row r="1075" spans="1:9" ht="16.5" customHeight="1" x14ac:dyDescent="0.2">
      <c r="A1075" s="4">
        <v>200</v>
      </c>
      <c r="B1075" s="10" t="s">
        <v>610</v>
      </c>
      <c r="C1075" s="5" t="s">
        <v>610</v>
      </c>
      <c r="D1075" s="7" t="s">
        <v>611</v>
      </c>
      <c r="E1075" s="7" t="s">
        <v>605</v>
      </c>
      <c r="F1075" s="8" t="s">
        <v>3216</v>
      </c>
      <c r="G1075" s="12" t="e">
        <f>VLOOKUP(B1075,#REF!,5,0)</f>
        <v>#REF!</v>
      </c>
      <c r="H1075" s="1" t="e">
        <f>VLOOKUP(B1075,#REF!,5,0)</f>
        <v>#REF!</v>
      </c>
      <c r="I1075" s="2" t="e">
        <f>VLOOKUP(C1075,#REF!,5,0)</f>
        <v>#REF!</v>
      </c>
    </row>
    <row r="1076" spans="1:9" ht="16.5" customHeight="1" x14ac:dyDescent="0.2">
      <c r="A1076" s="4">
        <v>241</v>
      </c>
      <c r="B1076" s="10" t="s">
        <v>743</v>
      </c>
      <c r="C1076" s="5" t="s">
        <v>743</v>
      </c>
      <c r="D1076" s="7" t="s">
        <v>744</v>
      </c>
      <c r="E1076" s="7" t="s">
        <v>688</v>
      </c>
      <c r="F1076" s="8" t="s">
        <v>3257</v>
      </c>
      <c r="G1076" s="12" t="e">
        <f>VLOOKUP(B1076,#REF!,5,0)</f>
        <v>#REF!</v>
      </c>
      <c r="H1076" s="1" t="e">
        <f>VLOOKUP(B1076,#REF!,5,0)</f>
        <v>#REF!</v>
      </c>
      <c r="I1076" s="2" t="e">
        <f>VLOOKUP(C1076,#REF!,5,0)</f>
        <v>#REF!</v>
      </c>
    </row>
    <row r="1077" spans="1:9" ht="16.5" customHeight="1" x14ac:dyDescent="0.2">
      <c r="A1077" s="4">
        <v>908</v>
      </c>
      <c r="B1077" s="10" t="s">
        <v>1900</v>
      </c>
      <c r="C1077" s="5" t="s">
        <v>1900</v>
      </c>
      <c r="D1077" s="7" t="s">
        <v>1901</v>
      </c>
      <c r="E1077" s="7" t="s">
        <v>1902</v>
      </c>
      <c r="F1077" s="8" t="s">
        <v>3485</v>
      </c>
      <c r="G1077" s="1" t="e">
        <f>VLOOKUP(B1077,#REF!,5,0)</f>
        <v>#REF!</v>
      </c>
      <c r="H1077" s="1" t="e">
        <f>VLOOKUP(B1077,#REF!,5,0)</f>
        <v>#REF!</v>
      </c>
      <c r="I1077" s="2" t="e">
        <f>VLOOKUP(C1077,#REF!,5,0)</f>
        <v>#REF!</v>
      </c>
    </row>
    <row r="1078" spans="1:9" ht="16.5" customHeight="1" x14ac:dyDescent="0.2">
      <c r="A1078" s="4">
        <v>954</v>
      </c>
      <c r="B1078" s="10" t="s">
        <v>1988</v>
      </c>
      <c r="C1078" s="5" t="s">
        <v>1988</v>
      </c>
      <c r="D1078" s="7" t="s">
        <v>1989</v>
      </c>
      <c r="E1078" s="7" t="s">
        <v>1990</v>
      </c>
      <c r="F1078" s="8" t="s">
        <v>3300</v>
      </c>
      <c r="G1078" s="1" t="e">
        <f>VLOOKUP(B1078,#REF!,5,0)</f>
        <v>#REF!</v>
      </c>
      <c r="H1078" s="1" t="e">
        <f>VLOOKUP(B1078,#REF!,5,0)</f>
        <v>#REF!</v>
      </c>
      <c r="I1078" s="2" t="e">
        <f>VLOOKUP(C1078,#REF!,5,0)</f>
        <v>#REF!</v>
      </c>
    </row>
    <row r="1079" spans="1:9" ht="16.5" customHeight="1" x14ac:dyDescent="0.2">
      <c r="A1079" s="4">
        <v>1000</v>
      </c>
      <c r="B1079" s="10" t="s">
        <v>2079</v>
      </c>
      <c r="C1079" s="5" t="s">
        <v>2079</v>
      </c>
      <c r="D1079" s="7" t="s">
        <v>2080</v>
      </c>
      <c r="E1079" s="7" t="s">
        <v>2081</v>
      </c>
      <c r="F1079" s="8" t="s">
        <v>3334</v>
      </c>
      <c r="G1079" s="1" t="e">
        <f>VLOOKUP(B1079,#REF!,5,0)</f>
        <v>#REF!</v>
      </c>
      <c r="H1079" s="1" t="e">
        <f>VLOOKUP(B1079,#REF!,5,0)</f>
        <v>#REF!</v>
      </c>
      <c r="I1079" s="2" t="e">
        <f>VLOOKUP(C1079,#REF!,5,0)</f>
        <v>#REF!</v>
      </c>
    </row>
    <row r="1080" spans="1:9" ht="16.5" customHeight="1" x14ac:dyDescent="0.2">
      <c r="A1080" s="4">
        <v>1046</v>
      </c>
      <c r="B1080" s="10" t="s">
        <v>2168</v>
      </c>
      <c r="C1080" s="5" t="s">
        <v>2168</v>
      </c>
      <c r="D1080" s="7" t="s">
        <v>2169</v>
      </c>
      <c r="E1080" s="7" t="s">
        <v>2170</v>
      </c>
      <c r="F1080" s="8" t="s">
        <v>3268</v>
      </c>
      <c r="G1080" s="1" t="e">
        <f>VLOOKUP(B1080,#REF!,5,0)</f>
        <v>#REF!</v>
      </c>
      <c r="H1080" s="1" t="e">
        <f>VLOOKUP(B1080,#REF!,5,0)</f>
        <v>#REF!</v>
      </c>
      <c r="I1080" s="2" t="e">
        <f>VLOOKUP(C1080,#REF!,5,0)</f>
        <v>#REF!</v>
      </c>
    </row>
    <row r="1081" spans="1:9" ht="16.5" customHeight="1" x14ac:dyDescent="0.2">
      <c r="A1081" s="4">
        <v>1092</v>
      </c>
      <c r="B1081" s="10" t="s">
        <v>2259</v>
      </c>
      <c r="C1081" s="5" t="s">
        <v>2259</v>
      </c>
      <c r="D1081" s="7" t="s">
        <v>2260</v>
      </c>
      <c r="E1081" s="7" t="s">
        <v>2258</v>
      </c>
      <c r="F1081" s="8" t="s">
        <v>3401</v>
      </c>
      <c r="G1081" s="1" t="e">
        <f>VLOOKUP(B1081,#REF!,5,0)</f>
        <v>#REF!</v>
      </c>
      <c r="H1081" s="1" t="e">
        <f>VLOOKUP(B1081,#REF!,5,0)</f>
        <v>#REF!</v>
      </c>
      <c r="I1081" s="2" t="e">
        <f>VLOOKUP(C1081,#REF!,5,0)</f>
        <v>#REF!</v>
      </c>
    </row>
    <row r="1082" spans="1:9" ht="16.5" customHeight="1" x14ac:dyDescent="0.2">
      <c r="A1082" s="4">
        <v>1138</v>
      </c>
      <c r="B1082" s="10" t="s">
        <v>2348</v>
      </c>
      <c r="C1082" s="5" t="s">
        <v>2348</v>
      </c>
      <c r="D1082" s="7" t="s">
        <v>2349</v>
      </c>
      <c r="E1082" s="7" t="s">
        <v>2347</v>
      </c>
      <c r="F1082" s="8" t="s">
        <v>3450</v>
      </c>
      <c r="G1082" s="1" t="e">
        <f>VLOOKUP(B1082,#REF!,5,0)</f>
        <v>#REF!</v>
      </c>
      <c r="H1082" s="1" t="e">
        <f>VLOOKUP(B1082,#REF!,5,0)</f>
        <v>#REF!</v>
      </c>
      <c r="I1082" s="2" t="e">
        <f>VLOOKUP(C1082,#REF!,5,0)</f>
        <v>#REF!</v>
      </c>
    </row>
    <row r="1083" spans="1:9" ht="16.5" customHeight="1" x14ac:dyDescent="0.2">
      <c r="A1083" s="4">
        <v>907</v>
      </c>
      <c r="B1083" s="10" t="s">
        <v>1903</v>
      </c>
      <c r="C1083" s="5" t="s">
        <v>1903</v>
      </c>
      <c r="D1083" s="7" t="s">
        <v>1269</v>
      </c>
      <c r="E1083" s="7" t="s">
        <v>1902</v>
      </c>
      <c r="F1083" s="8" t="s">
        <v>3403</v>
      </c>
      <c r="G1083" s="1" t="e">
        <f>VLOOKUP(B1083,#REF!,5,0)</f>
        <v>#REF!</v>
      </c>
      <c r="H1083" s="1" t="e">
        <f>VLOOKUP(B1083,#REF!,5,0)</f>
        <v>#REF!</v>
      </c>
      <c r="I1083" s="2" t="e">
        <f>VLOOKUP(C1083,#REF!,5,0)</f>
        <v>#REF!</v>
      </c>
    </row>
    <row r="1084" spans="1:9" ht="16.5" customHeight="1" x14ac:dyDescent="0.2">
      <c r="A1084" s="4">
        <v>953</v>
      </c>
      <c r="B1084" s="10" t="s">
        <v>1991</v>
      </c>
      <c r="C1084" s="5" t="s">
        <v>1991</v>
      </c>
      <c r="D1084" s="7" t="s">
        <v>1992</v>
      </c>
      <c r="E1084" s="7" t="s">
        <v>1990</v>
      </c>
      <c r="F1084" s="8" t="s">
        <v>3335</v>
      </c>
      <c r="G1084" s="1" t="e">
        <f>VLOOKUP(B1084,#REF!,5,0)</f>
        <v>#REF!</v>
      </c>
      <c r="H1084" s="1" t="e">
        <f>VLOOKUP(B1084,#REF!,5,0)</f>
        <v>#REF!</v>
      </c>
      <c r="I1084" s="2" t="e">
        <f>VLOOKUP(C1084,#REF!,5,0)</f>
        <v>#REF!</v>
      </c>
    </row>
    <row r="1085" spans="1:9" ht="16.5" customHeight="1" x14ac:dyDescent="0.2">
      <c r="A1085" s="4">
        <v>999</v>
      </c>
      <c r="B1085" s="10" t="s">
        <v>2082</v>
      </c>
      <c r="C1085" s="5" t="s">
        <v>2082</v>
      </c>
      <c r="D1085" s="7" t="s">
        <v>611</v>
      </c>
      <c r="E1085" s="7" t="s">
        <v>2081</v>
      </c>
      <c r="F1085" s="8" t="s">
        <v>3236</v>
      </c>
      <c r="G1085" s="1" t="e">
        <f>VLOOKUP(B1085,#REF!,5,0)</f>
        <v>#REF!</v>
      </c>
      <c r="H1085" s="1" t="e">
        <f>VLOOKUP(B1085,#REF!,5,0)</f>
        <v>#REF!</v>
      </c>
      <c r="I1085" s="2" t="e">
        <f>VLOOKUP(C1085,#REF!,5,0)</f>
        <v>#REF!</v>
      </c>
    </row>
    <row r="1086" spans="1:9" ht="16.5" customHeight="1" x14ac:dyDescent="0.2">
      <c r="A1086" s="4">
        <v>1045</v>
      </c>
      <c r="B1086" s="10" t="s">
        <v>2171</v>
      </c>
      <c r="C1086" s="5" t="s">
        <v>2171</v>
      </c>
      <c r="D1086" s="7" t="s">
        <v>2172</v>
      </c>
      <c r="E1086" s="7" t="s">
        <v>2170</v>
      </c>
      <c r="F1086" s="8" t="s">
        <v>3294</v>
      </c>
      <c r="G1086" s="1" t="e">
        <f>VLOOKUP(B1086,#REF!,5,0)</f>
        <v>#REF!</v>
      </c>
      <c r="H1086" s="1" t="e">
        <f>VLOOKUP(B1086,#REF!,5,0)</f>
        <v>#REF!</v>
      </c>
      <c r="I1086" s="2" t="e">
        <f>VLOOKUP(C1086,#REF!,5,0)</f>
        <v>#REF!</v>
      </c>
    </row>
    <row r="1087" spans="1:9" ht="16.5" customHeight="1" x14ac:dyDescent="0.2">
      <c r="A1087" s="4">
        <v>1091</v>
      </c>
      <c r="B1087" s="10" t="s">
        <v>2262</v>
      </c>
      <c r="C1087" s="5" t="s">
        <v>2262</v>
      </c>
      <c r="D1087" s="7" t="s">
        <v>1271</v>
      </c>
      <c r="E1087" s="7" t="s">
        <v>2258</v>
      </c>
      <c r="F1087" s="8" t="s">
        <v>3404</v>
      </c>
      <c r="G1087" s="1" t="e">
        <f>VLOOKUP(B1087,#REF!,5,0)</f>
        <v>#REF!</v>
      </c>
      <c r="H1087" s="1" t="e">
        <f>VLOOKUP(B1087,#REF!,5,0)</f>
        <v>#REF!</v>
      </c>
      <c r="I1087" s="2" t="e">
        <f>VLOOKUP(C1087,#REF!,5,0)</f>
        <v>#REF!</v>
      </c>
    </row>
    <row r="1088" spans="1:9" ht="16.5" customHeight="1" x14ac:dyDescent="0.2">
      <c r="A1088" s="4">
        <v>1137</v>
      </c>
      <c r="B1088" s="10" t="s">
        <v>2350</v>
      </c>
      <c r="C1088" s="5" t="s">
        <v>2350</v>
      </c>
      <c r="D1088" s="7" t="s">
        <v>2351</v>
      </c>
      <c r="E1088" s="7" t="s">
        <v>2347</v>
      </c>
      <c r="F1088" s="8" t="s">
        <v>3569</v>
      </c>
      <c r="G1088" s="1" t="e">
        <f>VLOOKUP(B1088,#REF!,5,0)</f>
        <v>#REF!</v>
      </c>
      <c r="H1088" s="1" t="e">
        <f>VLOOKUP(B1088,#REF!,5,0)</f>
        <v>#REF!</v>
      </c>
      <c r="I1088" s="2" t="e">
        <f>VLOOKUP(C1088,#REF!,5,0)</f>
        <v>#REF!</v>
      </c>
    </row>
    <row r="1089" spans="1:9" ht="16.5" customHeight="1" x14ac:dyDescent="0.2">
      <c r="A1089" s="4">
        <v>906</v>
      </c>
      <c r="B1089" s="10" t="s">
        <v>1904</v>
      </c>
      <c r="C1089" s="5" t="s">
        <v>1904</v>
      </c>
      <c r="D1089" s="7" t="s">
        <v>1905</v>
      </c>
      <c r="E1089" s="7" t="s">
        <v>1902</v>
      </c>
      <c r="F1089" s="8" t="s">
        <v>3288</v>
      </c>
      <c r="G1089" s="1" t="e">
        <f>VLOOKUP(B1089,#REF!,5,0)</f>
        <v>#REF!</v>
      </c>
      <c r="H1089" s="1" t="e">
        <f>VLOOKUP(B1089,#REF!,5,0)</f>
        <v>#REF!</v>
      </c>
      <c r="I1089" s="2" t="e">
        <f>VLOOKUP(C1089,#REF!,5,0)</f>
        <v>#REF!</v>
      </c>
    </row>
    <row r="1090" spans="1:9" ht="16.5" customHeight="1" x14ac:dyDescent="0.2">
      <c r="A1090" s="4">
        <v>952</v>
      </c>
      <c r="B1090" s="10" t="s">
        <v>1993</v>
      </c>
      <c r="C1090" s="5" t="s">
        <v>1993</v>
      </c>
      <c r="D1090" s="7" t="s">
        <v>613</v>
      </c>
      <c r="E1090" s="7" t="s">
        <v>1990</v>
      </c>
      <c r="F1090" s="8" t="s">
        <v>3406</v>
      </c>
      <c r="G1090" s="1" t="e">
        <f>VLOOKUP(B1090,#REF!,5,0)</f>
        <v>#REF!</v>
      </c>
      <c r="H1090" s="1" t="e">
        <f>VLOOKUP(B1090,#REF!,5,0)</f>
        <v>#REF!</v>
      </c>
      <c r="I1090" s="2" t="e">
        <f>VLOOKUP(C1090,#REF!,5,0)</f>
        <v>#REF!</v>
      </c>
    </row>
    <row r="1091" spans="1:9" ht="16.5" customHeight="1" x14ac:dyDescent="0.2">
      <c r="A1091" s="4">
        <v>998</v>
      </c>
      <c r="B1091" s="10" t="s">
        <v>2083</v>
      </c>
      <c r="C1091" s="5" t="s">
        <v>2083</v>
      </c>
      <c r="D1091" s="7" t="s">
        <v>2084</v>
      </c>
      <c r="E1091" s="7" t="s">
        <v>2081</v>
      </c>
      <c r="F1091" s="8" t="s">
        <v>3222</v>
      </c>
      <c r="G1091" s="1" t="e">
        <f>VLOOKUP(B1091,#REF!,5,0)</f>
        <v>#REF!</v>
      </c>
      <c r="H1091" s="1" t="e">
        <f>VLOOKUP(B1091,#REF!,5,0)</f>
        <v>#REF!</v>
      </c>
      <c r="I1091" s="2" t="e">
        <f>VLOOKUP(C1091,#REF!,5,0)</f>
        <v>#REF!</v>
      </c>
    </row>
    <row r="1092" spans="1:9" ht="16.5" customHeight="1" x14ac:dyDescent="0.2">
      <c r="A1092" s="4">
        <v>1044</v>
      </c>
      <c r="B1092" s="10" t="s">
        <v>2173</v>
      </c>
      <c r="C1092" s="5" t="s">
        <v>2173</v>
      </c>
      <c r="D1092" s="7" t="s">
        <v>2174</v>
      </c>
      <c r="E1092" s="7" t="s">
        <v>2170</v>
      </c>
      <c r="F1092" s="8" t="s">
        <v>3424</v>
      </c>
      <c r="G1092" s="1" t="e">
        <f>VLOOKUP(B1092,#REF!,5,0)</f>
        <v>#REF!</v>
      </c>
      <c r="H1092" s="1" t="e">
        <f>VLOOKUP(B1092,#REF!,5,0)</f>
        <v>#REF!</v>
      </c>
      <c r="I1092" s="2" t="e">
        <f>VLOOKUP(C1092,#REF!,5,0)</f>
        <v>#REF!</v>
      </c>
    </row>
    <row r="1093" spans="1:9" ht="16.5" customHeight="1" x14ac:dyDescent="0.2">
      <c r="A1093" s="4">
        <v>1090</v>
      </c>
      <c r="B1093" s="10" t="s">
        <v>2263</v>
      </c>
      <c r="C1093" s="5" t="s">
        <v>2263</v>
      </c>
      <c r="D1093" s="7" t="s">
        <v>2264</v>
      </c>
      <c r="E1093" s="7" t="s">
        <v>2258</v>
      </c>
      <c r="F1093" s="8" t="s">
        <v>3290</v>
      </c>
      <c r="G1093" s="1" t="e">
        <f>VLOOKUP(B1093,#REF!,5,0)</f>
        <v>#REF!</v>
      </c>
      <c r="H1093" s="1" t="e">
        <f>VLOOKUP(B1093,#REF!,5,0)</f>
        <v>#REF!</v>
      </c>
      <c r="I1093" s="2" t="e">
        <f>VLOOKUP(C1093,#REF!,5,0)</f>
        <v>#REF!</v>
      </c>
    </row>
    <row r="1094" spans="1:9" ht="16.5" customHeight="1" x14ac:dyDescent="0.2">
      <c r="A1094" s="4">
        <v>1136</v>
      </c>
      <c r="B1094" s="10" t="s">
        <v>2352</v>
      </c>
      <c r="C1094" s="5" t="s">
        <v>2352</v>
      </c>
      <c r="D1094" s="7" t="s">
        <v>2353</v>
      </c>
      <c r="E1094" s="7" t="s">
        <v>2347</v>
      </c>
      <c r="F1094" s="8" t="s">
        <v>3547</v>
      </c>
      <c r="G1094" s="1" t="e">
        <f>VLOOKUP(B1094,#REF!,5,0)</f>
        <v>#REF!</v>
      </c>
      <c r="H1094" s="1" t="e">
        <f>VLOOKUP(B1094,#REF!,5,0)</f>
        <v>#REF!</v>
      </c>
      <c r="I1094" s="2" t="e">
        <f>VLOOKUP(C1094,#REF!,5,0)</f>
        <v>#REF!</v>
      </c>
    </row>
    <row r="1095" spans="1:9" ht="16.5" customHeight="1" x14ac:dyDescent="0.2">
      <c r="A1095" s="4">
        <v>905</v>
      </c>
      <c r="B1095" s="10" t="s">
        <v>1906</v>
      </c>
      <c r="C1095" s="5" t="s">
        <v>1906</v>
      </c>
      <c r="D1095" s="7" t="s">
        <v>1907</v>
      </c>
      <c r="E1095" s="7" t="s">
        <v>1902</v>
      </c>
      <c r="F1095" s="8" t="s">
        <v>3273</v>
      </c>
      <c r="G1095" s="1" t="e">
        <f>VLOOKUP(B1095,#REF!,5,0)</f>
        <v>#REF!</v>
      </c>
      <c r="H1095" s="1" t="e">
        <f>VLOOKUP(B1095,#REF!,5,0)</f>
        <v>#REF!</v>
      </c>
      <c r="I1095" s="2" t="e">
        <f>VLOOKUP(C1095,#REF!,5,0)</f>
        <v>#REF!</v>
      </c>
    </row>
    <row r="1096" spans="1:9" ht="16.5" customHeight="1" x14ac:dyDescent="0.2">
      <c r="A1096" s="4">
        <v>951</v>
      </c>
      <c r="B1096" s="10" t="s">
        <v>1994</v>
      </c>
      <c r="C1096" s="5" t="s">
        <v>1994</v>
      </c>
      <c r="D1096" s="7" t="s">
        <v>1995</v>
      </c>
      <c r="E1096" s="7" t="s">
        <v>1990</v>
      </c>
      <c r="F1096" s="8" t="s">
        <v>3233</v>
      </c>
      <c r="G1096" s="1" t="e">
        <f>VLOOKUP(B1096,#REF!,5,0)</f>
        <v>#REF!</v>
      </c>
      <c r="H1096" s="1" t="e">
        <f>VLOOKUP(B1096,#REF!,5,0)</f>
        <v>#REF!</v>
      </c>
      <c r="I1096" s="2" t="e">
        <f>VLOOKUP(C1096,#REF!,5,0)</f>
        <v>#REF!</v>
      </c>
    </row>
    <row r="1097" spans="1:9" ht="16.5" customHeight="1" x14ac:dyDescent="0.2">
      <c r="A1097" s="4">
        <v>997</v>
      </c>
      <c r="B1097" s="10" t="s">
        <v>2085</v>
      </c>
      <c r="C1097" s="5" t="s">
        <v>2085</v>
      </c>
      <c r="D1097" s="7" t="s">
        <v>2086</v>
      </c>
      <c r="E1097" s="7" t="s">
        <v>2081</v>
      </c>
      <c r="F1097" s="8" t="s">
        <v>3396</v>
      </c>
      <c r="G1097" s="1" t="e">
        <f>VLOOKUP(B1097,#REF!,5,0)</f>
        <v>#REF!</v>
      </c>
      <c r="H1097" s="1" t="e">
        <f>VLOOKUP(B1097,#REF!,5,0)</f>
        <v>#REF!</v>
      </c>
      <c r="I1097" s="2" t="e">
        <f>VLOOKUP(C1097,#REF!,5,0)</f>
        <v>#REF!</v>
      </c>
    </row>
    <row r="1098" spans="1:9" ht="16.5" customHeight="1" x14ac:dyDescent="0.2">
      <c r="A1098" s="4">
        <v>1043</v>
      </c>
      <c r="B1098" s="10" t="s">
        <v>2175</v>
      </c>
      <c r="C1098" s="5" t="s">
        <v>2175</v>
      </c>
      <c r="D1098" s="7" t="s">
        <v>777</v>
      </c>
      <c r="E1098" s="7" t="s">
        <v>2170</v>
      </c>
      <c r="F1098" s="8" t="s">
        <v>3404</v>
      </c>
      <c r="G1098" s="1" t="e">
        <f>VLOOKUP(B1098,#REF!,5,0)</f>
        <v>#REF!</v>
      </c>
      <c r="H1098" s="1" t="e">
        <f>VLOOKUP(B1098,#REF!,5,0)</f>
        <v>#REF!</v>
      </c>
      <c r="I1098" s="2" t="e">
        <f>VLOOKUP(C1098,#REF!,5,0)</f>
        <v>#REF!</v>
      </c>
    </row>
    <row r="1099" spans="1:9" ht="16.5" customHeight="1" x14ac:dyDescent="0.2">
      <c r="A1099" s="4">
        <v>1089</v>
      </c>
      <c r="B1099" s="10" t="s">
        <v>2265</v>
      </c>
      <c r="C1099" s="5" t="s">
        <v>2265</v>
      </c>
      <c r="D1099" s="7" t="s">
        <v>2266</v>
      </c>
      <c r="E1099" s="7" t="s">
        <v>2258</v>
      </c>
      <c r="F1099" s="8" t="s">
        <v>3332</v>
      </c>
      <c r="G1099" s="1" t="e">
        <f>VLOOKUP(B1099,#REF!,5,0)</f>
        <v>#REF!</v>
      </c>
      <c r="H1099" s="1" t="e">
        <f>VLOOKUP(B1099,#REF!,5,0)</f>
        <v>#REF!</v>
      </c>
      <c r="I1099" s="2" t="e">
        <f>VLOOKUP(C1099,#REF!,5,0)</f>
        <v>#REF!</v>
      </c>
    </row>
    <row r="1100" spans="1:9" ht="16.5" customHeight="1" x14ac:dyDescent="0.2">
      <c r="A1100" s="4">
        <v>1135</v>
      </c>
      <c r="B1100" s="10" t="s">
        <v>2354</v>
      </c>
      <c r="C1100" s="5" t="s">
        <v>2354</v>
      </c>
      <c r="D1100" s="7" t="s">
        <v>2355</v>
      </c>
      <c r="E1100" s="7" t="s">
        <v>2347</v>
      </c>
      <c r="F1100" s="8" t="s">
        <v>3366</v>
      </c>
      <c r="G1100" s="1" t="e">
        <f>VLOOKUP(B1100,#REF!,5,0)</f>
        <v>#REF!</v>
      </c>
      <c r="H1100" s="1" t="e">
        <f>VLOOKUP(B1100,#REF!,5,0)</f>
        <v>#REF!</v>
      </c>
      <c r="I1100" s="2" t="e">
        <f>VLOOKUP(C1100,#REF!,5,0)</f>
        <v>#REF!</v>
      </c>
    </row>
    <row r="1101" spans="1:9" ht="16.5" customHeight="1" x14ac:dyDescent="0.2">
      <c r="A1101" s="4">
        <v>904</v>
      </c>
      <c r="B1101" s="10" t="s">
        <v>1908</v>
      </c>
      <c r="C1101" s="5" t="s">
        <v>1908</v>
      </c>
      <c r="D1101" s="7" t="s">
        <v>1909</v>
      </c>
      <c r="E1101" s="7" t="s">
        <v>1902</v>
      </c>
      <c r="F1101" s="8" t="s">
        <v>3378</v>
      </c>
      <c r="G1101" s="1" t="e">
        <f>VLOOKUP(B1101,#REF!,5,0)</f>
        <v>#REF!</v>
      </c>
      <c r="H1101" s="1" t="e">
        <f>VLOOKUP(B1101,#REF!,5,0)</f>
        <v>#REF!</v>
      </c>
      <c r="I1101" s="2" t="e">
        <f>VLOOKUP(C1101,#REF!,5,0)</f>
        <v>#REF!</v>
      </c>
    </row>
    <row r="1102" spans="1:9" ht="16.5" customHeight="1" x14ac:dyDescent="0.2">
      <c r="A1102" s="4">
        <v>950</v>
      </c>
      <c r="B1102" s="10" t="s">
        <v>1996</v>
      </c>
      <c r="C1102" s="5" t="s">
        <v>1996</v>
      </c>
      <c r="D1102" s="7" t="s">
        <v>1997</v>
      </c>
      <c r="E1102" s="7" t="s">
        <v>1990</v>
      </c>
      <c r="F1102" s="8" t="s">
        <v>3360</v>
      </c>
      <c r="G1102" s="1" t="e">
        <f>VLOOKUP(B1102,#REF!,5,0)</f>
        <v>#REF!</v>
      </c>
      <c r="H1102" s="1" t="e">
        <f>VLOOKUP(B1102,#REF!,5,0)</f>
        <v>#REF!</v>
      </c>
      <c r="I1102" s="2" t="e">
        <f>VLOOKUP(C1102,#REF!,5,0)</f>
        <v>#REF!</v>
      </c>
    </row>
    <row r="1103" spans="1:9" ht="16.5" customHeight="1" x14ac:dyDescent="0.2">
      <c r="A1103" s="4">
        <v>996</v>
      </c>
      <c r="B1103" s="10" t="s">
        <v>2087</v>
      </c>
      <c r="C1103" s="5" t="s">
        <v>2087</v>
      </c>
      <c r="D1103" s="7" t="s">
        <v>779</v>
      </c>
      <c r="E1103" s="7" t="s">
        <v>2081</v>
      </c>
      <c r="F1103" s="8" t="s">
        <v>3225</v>
      </c>
      <c r="G1103" s="1" t="e">
        <f>VLOOKUP(B1103,#REF!,5,0)</f>
        <v>#REF!</v>
      </c>
      <c r="H1103" s="1" t="e">
        <f>VLOOKUP(B1103,#REF!,5,0)</f>
        <v>#REF!</v>
      </c>
      <c r="I1103" s="2" t="e">
        <f>VLOOKUP(C1103,#REF!,5,0)</f>
        <v>#REF!</v>
      </c>
    </row>
    <row r="1104" spans="1:9" ht="16.5" customHeight="1" x14ac:dyDescent="0.2">
      <c r="A1104" s="4">
        <v>1042</v>
      </c>
      <c r="B1104" s="10" t="s">
        <v>2176</v>
      </c>
      <c r="C1104" s="5" t="s">
        <v>2176</v>
      </c>
      <c r="D1104" s="7" t="s">
        <v>2177</v>
      </c>
      <c r="E1104" s="7" t="s">
        <v>2170</v>
      </c>
      <c r="F1104" s="8" t="s">
        <v>3567</v>
      </c>
      <c r="G1104" s="1" t="e">
        <f>VLOOKUP(B1104,#REF!,5,0)</f>
        <v>#REF!</v>
      </c>
      <c r="H1104" s="1" t="e">
        <f>VLOOKUP(B1104,#REF!,5,0)</f>
        <v>#REF!</v>
      </c>
      <c r="I1104" s="2" t="e">
        <f>VLOOKUP(C1104,#REF!,5,0)</f>
        <v>#REF!</v>
      </c>
    </row>
    <row r="1105" spans="1:9" ht="16.5" customHeight="1" x14ac:dyDescent="0.2">
      <c r="A1105" s="4">
        <v>1088</v>
      </c>
      <c r="B1105" s="10" t="s">
        <v>2267</v>
      </c>
      <c r="C1105" s="5" t="s">
        <v>2267</v>
      </c>
      <c r="D1105" s="7" t="s">
        <v>2268</v>
      </c>
      <c r="E1105" s="7" t="s">
        <v>2258</v>
      </c>
      <c r="F1105" s="8" t="s">
        <v>3332</v>
      </c>
      <c r="G1105" s="1" t="e">
        <f>VLOOKUP(B1105,#REF!,5,0)</f>
        <v>#REF!</v>
      </c>
      <c r="H1105" s="1" t="e">
        <f>VLOOKUP(B1105,#REF!,5,0)</f>
        <v>#REF!</v>
      </c>
      <c r="I1105" s="2" t="e">
        <f>VLOOKUP(C1105,#REF!,5,0)</f>
        <v>#REF!</v>
      </c>
    </row>
    <row r="1106" spans="1:9" ht="16.5" customHeight="1" x14ac:dyDescent="0.2">
      <c r="A1106" s="4">
        <v>1134</v>
      </c>
      <c r="B1106" s="10" t="s">
        <v>2356</v>
      </c>
      <c r="C1106" s="5" t="s">
        <v>2356</v>
      </c>
      <c r="D1106" s="7" t="s">
        <v>2357</v>
      </c>
      <c r="E1106" s="7" t="s">
        <v>2347</v>
      </c>
      <c r="F1106" s="8" t="s">
        <v>3378</v>
      </c>
      <c r="G1106" s="1" t="e">
        <f>VLOOKUP(B1106,#REF!,5,0)</f>
        <v>#REF!</v>
      </c>
      <c r="H1106" s="1" t="e">
        <f>VLOOKUP(B1106,#REF!,5,0)</f>
        <v>#REF!</v>
      </c>
      <c r="I1106" s="2" t="e">
        <f>VLOOKUP(C1106,#REF!,5,0)</f>
        <v>#REF!</v>
      </c>
    </row>
    <row r="1107" spans="1:9" ht="16.5" customHeight="1" x14ac:dyDescent="0.2">
      <c r="A1107" s="4">
        <v>903</v>
      </c>
      <c r="B1107" s="10" t="s">
        <v>1910</v>
      </c>
      <c r="C1107" s="5" t="s">
        <v>1910</v>
      </c>
      <c r="D1107" s="7" t="s">
        <v>1911</v>
      </c>
      <c r="E1107" s="7" t="s">
        <v>1902</v>
      </c>
      <c r="F1107" s="8" t="s">
        <v>3309</v>
      </c>
      <c r="G1107" s="1" t="e">
        <f>VLOOKUP(B1107,#REF!,5,0)</f>
        <v>#REF!</v>
      </c>
      <c r="H1107" s="1" t="e">
        <f>VLOOKUP(B1107,#REF!,5,0)</f>
        <v>#REF!</v>
      </c>
      <c r="I1107" s="2" t="e">
        <f>VLOOKUP(C1107,#REF!,5,0)</f>
        <v>#REF!</v>
      </c>
    </row>
    <row r="1108" spans="1:9" ht="16.5" customHeight="1" x14ac:dyDescent="0.2">
      <c r="A1108" s="4">
        <v>949</v>
      </c>
      <c r="B1108" s="10" t="s">
        <v>1998</v>
      </c>
      <c r="C1108" s="5" t="s">
        <v>1998</v>
      </c>
      <c r="D1108" s="7" t="s">
        <v>1999</v>
      </c>
      <c r="E1108" s="7" t="s">
        <v>1990</v>
      </c>
      <c r="F1108" s="8" t="s">
        <v>3553</v>
      </c>
      <c r="G1108" s="1" t="e">
        <f>VLOOKUP(B1108,#REF!,5,0)</f>
        <v>#REF!</v>
      </c>
      <c r="H1108" s="1" t="e">
        <f>VLOOKUP(B1108,#REF!,5,0)</f>
        <v>#REF!</v>
      </c>
      <c r="I1108" s="2" t="e">
        <f>VLOOKUP(C1108,#REF!,5,0)</f>
        <v>#REF!</v>
      </c>
    </row>
    <row r="1109" spans="1:9" ht="16.5" customHeight="1" x14ac:dyDescent="0.2">
      <c r="A1109" s="4">
        <v>995</v>
      </c>
      <c r="B1109" s="10" t="s">
        <v>2088</v>
      </c>
      <c r="C1109" s="5" t="s">
        <v>2088</v>
      </c>
      <c r="D1109" s="7" t="s">
        <v>2089</v>
      </c>
      <c r="E1109" s="7" t="s">
        <v>2081</v>
      </c>
      <c r="F1109" s="8" t="s">
        <v>3363</v>
      </c>
      <c r="G1109" s="1" t="e">
        <f>VLOOKUP(B1109,#REF!,5,0)</f>
        <v>#REF!</v>
      </c>
      <c r="H1109" s="1" t="e">
        <f>VLOOKUP(B1109,#REF!,5,0)</f>
        <v>#REF!</v>
      </c>
      <c r="I1109" s="2" t="e">
        <f>VLOOKUP(C1109,#REF!,5,0)</f>
        <v>#REF!</v>
      </c>
    </row>
    <row r="1110" spans="1:9" ht="16.5" customHeight="1" x14ac:dyDescent="0.2">
      <c r="A1110" s="4">
        <v>1041</v>
      </c>
      <c r="B1110" s="10" t="s">
        <v>2178</v>
      </c>
      <c r="C1110" s="5" t="s">
        <v>2178</v>
      </c>
      <c r="D1110" s="7" t="s">
        <v>2179</v>
      </c>
      <c r="E1110" s="7" t="s">
        <v>2170</v>
      </c>
      <c r="F1110" s="8" t="s">
        <v>3566</v>
      </c>
      <c r="G1110" s="1" t="e">
        <f>VLOOKUP(B1110,#REF!,5,0)</f>
        <v>#REF!</v>
      </c>
      <c r="H1110" s="1" t="e">
        <f>VLOOKUP(B1110,#REF!,5,0)</f>
        <v>#REF!</v>
      </c>
      <c r="I1110" s="2" t="e">
        <f>VLOOKUP(C1110,#REF!,5,0)</f>
        <v>#REF!</v>
      </c>
    </row>
    <row r="1111" spans="1:9" ht="16.5" customHeight="1" x14ac:dyDescent="0.2">
      <c r="A1111" s="4">
        <v>1087</v>
      </c>
      <c r="B1111" s="10" t="s">
        <v>2269</v>
      </c>
      <c r="C1111" s="5" t="s">
        <v>2269</v>
      </c>
      <c r="D1111" s="7" t="s">
        <v>2270</v>
      </c>
      <c r="E1111" s="7" t="s">
        <v>2258</v>
      </c>
      <c r="F1111" s="8" t="s">
        <v>3546</v>
      </c>
      <c r="G1111" s="1" t="e">
        <f>VLOOKUP(B1111,#REF!,5,0)</f>
        <v>#REF!</v>
      </c>
      <c r="H1111" s="1" t="e">
        <f>VLOOKUP(B1111,#REF!,5,0)</f>
        <v>#REF!</v>
      </c>
      <c r="I1111" s="2" t="e">
        <f>VLOOKUP(C1111,#REF!,5,0)</f>
        <v>#REF!</v>
      </c>
    </row>
    <row r="1112" spans="1:9" ht="16.5" customHeight="1" x14ac:dyDescent="0.2">
      <c r="A1112" s="4">
        <v>1133</v>
      </c>
      <c r="B1112" s="10" t="s">
        <v>2362</v>
      </c>
      <c r="C1112" s="5" t="s">
        <v>2362</v>
      </c>
      <c r="D1112" s="7" t="s">
        <v>2363</v>
      </c>
      <c r="E1112" s="7" t="s">
        <v>2347</v>
      </c>
      <c r="F1112" s="8" t="s">
        <v>3446</v>
      </c>
      <c r="G1112" s="1" t="e">
        <f>VLOOKUP(B1112,#REF!,5,0)</f>
        <v>#REF!</v>
      </c>
      <c r="H1112" s="1" t="e">
        <f>VLOOKUP(B1112,#REF!,5,0)</f>
        <v>#REF!</v>
      </c>
      <c r="I1112" s="2" t="e">
        <f>VLOOKUP(C1112,#REF!,5,0)</f>
        <v>#REF!</v>
      </c>
    </row>
    <row r="1113" spans="1:9" ht="16.5" customHeight="1" x14ac:dyDescent="0.2">
      <c r="A1113" s="4">
        <v>902</v>
      </c>
      <c r="B1113" s="10" t="s">
        <v>1916</v>
      </c>
      <c r="C1113" s="5" t="s">
        <v>1916</v>
      </c>
      <c r="D1113" s="7" t="s">
        <v>1917</v>
      </c>
      <c r="E1113" s="7" t="s">
        <v>1902</v>
      </c>
      <c r="F1113" s="8" t="s">
        <v>3542</v>
      </c>
      <c r="G1113" s="1" t="e">
        <f>VLOOKUP(B1113,#REF!,5,0)</f>
        <v>#REF!</v>
      </c>
      <c r="H1113" s="1" t="e">
        <f>VLOOKUP(B1113,#REF!,5,0)</f>
        <v>#REF!</v>
      </c>
      <c r="I1113" s="2" t="e">
        <f>VLOOKUP(C1113,#REF!,5,0)</f>
        <v>#REF!</v>
      </c>
    </row>
    <row r="1114" spans="1:9" ht="16.5" customHeight="1" x14ac:dyDescent="0.2">
      <c r="A1114" s="4">
        <v>948</v>
      </c>
      <c r="B1114" s="10" t="s">
        <v>2006</v>
      </c>
      <c r="C1114" s="5" t="s">
        <v>2006</v>
      </c>
      <c r="D1114" s="7" t="s">
        <v>2007</v>
      </c>
      <c r="E1114" s="7" t="s">
        <v>1990</v>
      </c>
      <c r="F1114" s="8" t="s">
        <v>3552</v>
      </c>
      <c r="G1114" s="1" t="e">
        <f>VLOOKUP(B1114,#REF!,5,0)</f>
        <v>#REF!</v>
      </c>
      <c r="H1114" s="1" t="e">
        <f>VLOOKUP(B1114,#REF!,5,0)</f>
        <v>#REF!</v>
      </c>
      <c r="I1114" s="2" t="e">
        <f>VLOOKUP(C1114,#REF!,5,0)</f>
        <v>#REF!</v>
      </c>
    </row>
    <row r="1115" spans="1:9" ht="16.5" customHeight="1" x14ac:dyDescent="0.2">
      <c r="A1115" s="4">
        <v>994</v>
      </c>
      <c r="B1115" s="10" t="s">
        <v>2092</v>
      </c>
      <c r="C1115" s="5" t="s">
        <v>2092</v>
      </c>
      <c r="D1115" s="7" t="s">
        <v>2093</v>
      </c>
      <c r="E1115" s="7" t="s">
        <v>2081</v>
      </c>
      <c r="F1115" s="8" t="s">
        <v>3369</v>
      </c>
      <c r="G1115" s="1" t="e">
        <f>VLOOKUP(B1115,#REF!,5,0)</f>
        <v>#REF!</v>
      </c>
      <c r="H1115" s="1" t="e">
        <f>VLOOKUP(B1115,#REF!,5,0)</f>
        <v>#REF!</v>
      </c>
      <c r="I1115" s="2" t="e">
        <f>VLOOKUP(C1115,#REF!,5,0)</f>
        <v>#REF!</v>
      </c>
    </row>
    <row r="1116" spans="1:9" ht="16.5" customHeight="1" x14ac:dyDescent="0.2">
      <c r="A1116" s="4">
        <v>1040</v>
      </c>
      <c r="B1116" s="10" t="s">
        <v>2180</v>
      </c>
      <c r="C1116" s="5" t="s">
        <v>2180</v>
      </c>
      <c r="D1116" s="7" t="s">
        <v>2181</v>
      </c>
      <c r="E1116" s="7" t="s">
        <v>2170</v>
      </c>
      <c r="F1116" s="8" t="s">
        <v>3289</v>
      </c>
      <c r="G1116" s="1" t="e">
        <f>VLOOKUP(B1116,#REF!,5,0)</f>
        <v>#REF!</v>
      </c>
      <c r="H1116" s="1" t="e">
        <f>VLOOKUP(B1116,#REF!,5,0)</f>
        <v>#REF!</v>
      </c>
      <c r="I1116" s="2" t="e">
        <f>VLOOKUP(C1116,#REF!,5,0)</f>
        <v>#REF!</v>
      </c>
    </row>
    <row r="1117" spans="1:9" ht="16.5" customHeight="1" x14ac:dyDescent="0.2">
      <c r="A1117" s="4">
        <v>1086</v>
      </c>
      <c r="B1117" s="10" t="s">
        <v>2271</v>
      </c>
      <c r="C1117" s="5" t="s">
        <v>2271</v>
      </c>
      <c r="D1117" s="7" t="s">
        <v>2272</v>
      </c>
      <c r="E1117" s="7" t="s">
        <v>2258</v>
      </c>
      <c r="F1117" s="8" t="s">
        <v>3489</v>
      </c>
      <c r="G1117" s="1" t="e">
        <f>VLOOKUP(B1117,#REF!,5,0)</f>
        <v>#REF!</v>
      </c>
      <c r="H1117" s="1" t="e">
        <f>VLOOKUP(B1117,#REF!,5,0)</f>
        <v>#REF!</v>
      </c>
      <c r="I1117" s="2" t="e">
        <f>VLOOKUP(C1117,#REF!,5,0)</f>
        <v>#REF!</v>
      </c>
    </row>
    <row r="1118" spans="1:9" ht="16.5" customHeight="1" x14ac:dyDescent="0.2">
      <c r="A1118" s="4">
        <v>1132</v>
      </c>
      <c r="B1118" s="10" t="s">
        <v>2360</v>
      </c>
      <c r="C1118" s="5" t="s">
        <v>2360</v>
      </c>
      <c r="D1118" s="7" t="s">
        <v>2361</v>
      </c>
      <c r="E1118" s="7" t="s">
        <v>2347</v>
      </c>
      <c r="F1118" s="8" t="s">
        <v>3574</v>
      </c>
      <c r="G1118" s="1" t="e">
        <f>VLOOKUP(B1118,#REF!,5,0)</f>
        <v>#REF!</v>
      </c>
      <c r="H1118" s="1" t="e">
        <f>VLOOKUP(B1118,#REF!,5,0)</f>
        <v>#REF!</v>
      </c>
      <c r="I1118" s="2" t="e">
        <f>VLOOKUP(C1118,#REF!,5,0)</f>
        <v>#REF!</v>
      </c>
    </row>
    <row r="1119" spans="1:9" ht="16.5" customHeight="1" x14ac:dyDescent="0.2">
      <c r="A1119" s="4">
        <v>901</v>
      </c>
      <c r="B1119" s="10" t="s">
        <v>1912</v>
      </c>
      <c r="C1119" s="5" t="s">
        <v>1912</v>
      </c>
      <c r="D1119" s="7" t="s">
        <v>1913</v>
      </c>
      <c r="E1119" s="7" t="s">
        <v>1902</v>
      </c>
      <c r="F1119" s="8" t="s">
        <v>3347</v>
      </c>
      <c r="G1119" s="1" t="e">
        <f>VLOOKUP(B1119,#REF!,5,0)</f>
        <v>#REF!</v>
      </c>
      <c r="H1119" s="1" t="e">
        <f>VLOOKUP(B1119,#REF!,5,0)</f>
        <v>#REF!</v>
      </c>
      <c r="I1119" s="2" t="e">
        <f>VLOOKUP(C1119,#REF!,5,0)</f>
        <v>#REF!</v>
      </c>
    </row>
    <row r="1120" spans="1:9" ht="16.5" customHeight="1" x14ac:dyDescent="0.2">
      <c r="A1120" s="4">
        <v>947</v>
      </c>
      <c r="B1120" s="10" t="s">
        <v>2004</v>
      </c>
      <c r="C1120" s="5" t="s">
        <v>2004</v>
      </c>
      <c r="D1120" s="7" t="s">
        <v>2005</v>
      </c>
      <c r="E1120" s="7" t="s">
        <v>1990</v>
      </c>
      <c r="F1120" s="8" t="s">
        <v>3476</v>
      </c>
      <c r="G1120" s="1" t="e">
        <f>VLOOKUP(B1120,#REF!,5,0)</f>
        <v>#REF!</v>
      </c>
      <c r="H1120" s="1" t="e">
        <f>VLOOKUP(B1120,#REF!,5,0)</f>
        <v>#REF!</v>
      </c>
      <c r="I1120" s="2" t="e">
        <f>VLOOKUP(C1120,#REF!,5,0)</f>
        <v>#REF!</v>
      </c>
    </row>
    <row r="1121" spans="1:9" ht="16.5" customHeight="1" x14ac:dyDescent="0.2">
      <c r="A1121" s="4">
        <v>993</v>
      </c>
      <c r="B1121" s="10" t="s">
        <v>2090</v>
      </c>
      <c r="C1121" s="5" t="s">
        <v>2090</v>
      </c>
      <c r="D1121" s="7" t="s">
        <v>2091</v>
      </c>
      <c r="E1121" s="7" t="s">
        <v>2081</v>
      </c>
      <c r="F1121" s="8" t="s">
        <v>3412</v>
      </c>
      <c r="G1121" s="1" t="e">
        <f>VLOOKUP(B1121,#REF!,5,0)</f>
        <v>#REF!</v>
      </c>
      <c r="H1121" s="1" t="e">
        <f>VLOOKUP(B1121,#REF!,5,0)</f>
        <v>#REF!</v>
      </c>
      <c r="I1121" s="2" t="e">
        <f>VLOOKUP(C1121,#REF!,5,0)</f>
        <v>#REF!</v>
      </c>
    </row>
    <row r="1122" spans="1:9" ht="16.5" customHeight="1" x14ac:dyDescent="0.2">
      <c r="A1122" s="4">
        <v>1039</v>
      </c>
      <c r="B1122" s="10" t="s">
        <v>2182</v>
      </c>
      <c r="C1122" s="5" t="s">
        <v>2182</v>
      </c>
      <c r="D1122" s="7" t="s">
        <v>2183</v>
      </c>
      <c r="E1122" s="7" t="s">
        <v>2170</v>
      </c>
      <c r="F1122" s="8" t="s">
        <v>3565</v>
      </c>
      <c r="G1122" s="1" t="e">
        <f>VLOOKUP(B1122,#REF!,5,0)</f>
        <v>#REF!</v>
      </c>
      <c r="H1122" s="1" t="e">
        <f>VLOOKUP(B1122,#REF!,5,0)</f>
        <v>#REF!</v>
      </c>
      <c r="I1122" s="2" t="e">
        <f>VLOOKUP(C1122,#REF!,5,0)</f>
        <v>#REF!</v>
      </c>
    </row>
    <row r="1123" spans="1:9" ht="16.5" customHeight="1" x14ac:dyDescent="0.2">
      <c r="A1123" s="4">
        <v>1085</v>
      </c>
      <c r="B1123" s="10" t="s">
        <v>2273</v>
      </c>
      <c r="C1123" s="5" t="s">
        <v>2273</v>
      </c>
      <c r="D1123" s="7" t="s">
        <v>2274</v>
      </c>
      <c r="E1123" s="7" t="s">
        <v>2258</v>
      </c>
      <c r="F1123" s="8" t="s">
        <v>3297</v>
      </c>
      <c r="G1123" s="1" t="e">
        <f>VLOOKUP(B1123,#REF!,5,0)</f>
        <v>#REF!</v>
      </c>
      <c r="H1123" s="1" t="e">
        <f>VLOOKUP(B1123,#REF!,5,0)</f>
        <v>#REF!</v>
      </c>
      <c r="I1123" s="2" t="e">
        <f>VLOOKUP(C1123,#REF!,5,0)</f>
        <v>#REF!</v>
      </c>
    </row>
    <row r="1124" spans="1:9" ht="16.5" customHeight="1" x14ac:dyDescent="0.2">
      <c r="A1124" s="4">
        <v>1131</v>
      </c>
      <c r="B1124" s="10" t="s">
        <v>2364</v>
      </c>
      <c r="C1124" s="5" t="s">
        <v>2364</v>
      </c>
      <c r="D1124" s="7" t="s">
        <v>2365</v>
      </c>
      <c r="E1124" s="7" t="s">
        <v>2347</v>
      </c>
      <c r="F1124" s="8" t="s">
        <v>3277</v>
      </c>
      <c r="G1124" s="1" t="e">
        <f>VLOOKUP(B1124,#REF!,5,0)</f>
        <v>#REF!</v>
      </c>
      <c r="H1124" s="1" t="e">
        <f>VLOOKUP(B1124,#REF!,5,0)</f>
        <v>#REF!</v>
      </c>
      <c r="I1124" s="2" t="e">
        <f>VLOOKUP(C1124,#REF!,5,0)</f>
        <v>#REF!</v>
      </c>
    </row>
    <row r="1125" spans="1:9" ht="16.5" customHeight="1" x14ac:dyDescent="0.2">
      <c r="A1125" s="4">
        <v>900</v>
      </c>
      <c r="B1125" s="10" t="s">
        <v>1918</v>
      </c>
      <c r="C1125" s="5" t="s">
        <v>1918</v>
      </c>
      <c r="D1125" s="7" t="s">
        <v>1767</v>
      </c>
      <c r="E1125" s="7" t="s">
        <v>1902</v>
      </c>
      <c r="F1125" s="8" t="s">
        <v>3384</v>
      </c>
      <c r="G1125" s="1" t="e">
        <f>VLOOKUP(B1125,#REF!,5,0)</f>
        <v>#REF!</v>
      </c>
      <c r="H1125" s="1" t="e">
        <f>VLOOKUP(B1125,#REF!,5,0)</f>
        <v>#REF!</v>
      </c>
      <c r="I1125" s="2" t="e">
        <f>VLOOKUP(C1125,#REF!,5,0)</f>
        <v>#REF!</v>
      </c>
    </row>
    <row r="1126" spans="1:9" ht="16.5" customHeight="1" x14ac:dyDescent="0.2">
      <c r="A1126" s="4">
        <v>946</v>
      </c>
      <c r="B1126" s="10" t="s">
        <v>2008</v>
      </c>
      <c r="C1126" s="5" t="s">
        <v>2008</v>
      </c>
      <c r="D1126" s="7" t="s">
        <v>2009</v>
      </c>
      <c r="E1126" s="7" t="s">
        <v>1990</v>
      </c>
      <c r="F1126" s="8" t="s">
        <v>3427</v>
      </c>
      <c r="G1126" s="1" t="e">
        <f>VLOOKUP(B1126,#REF!,5,0)</f>
        <v>#REF!</v>
      </c>
      <c r="H1126" s="1" t="e">
        <f>VLOOKUP(B1126,#REF!,5,0)</f>
        <v>#REF!</v>
      </c>
      <c r="I1126" s="2" t="e">
        <f>VLOOKUP(C1126,#REF!,5,0)</f>
        <v>#REF!</v>
      </c>
    </row>
    <row r="1127" spans="1:9" ht="16.5" customHeight="1" x14ac:dyDescent="0.2">
      <c r="A1127" s="4">
        <v>992</v>
      </c>
      <c r="B1127" s="10" t="s">
        <v>2094</v>
      </c>
      <c r="C1127" s="5" t="s">
        <v>2094</v>
      </c>
      <c r="D1127" s="7" t="s">
        <v>2095</v>
      </c>
      <c r="E1127" s="7" t="s">
        <v>2081</v>
      </c>
      <c r="F1127" s="8" t="s">
        <v>3440</v>
      </c>
      <c r="G1127" s="1" t="e">
        <f>VLOOKUP(B1127,#REF!,5,0)</f>
        <v>#REF!</v>
      </c>
      <c r="H1127" s="1" t="e">
        <f>VLOOKUP(B1127,#REF!,5,0)</f>
        <v>#REF!</v>
      </c>
      <c r="I1127" s="2" t="e">
        <f>VLOOKUP(C1127,#REF!,5,0)</f>
        <v>#REF!</v>
      </c>
    </row>
    <row r="1128" spans="1:9" ht="16.5" customHeight="1" x14ac:dyDescent="0.2">
      <c r="A1128" s="4">
        <v>1038</v>
      </c>
      <c r="B1128" s="10" t="s">
        <v>2184</v>
      </c>
      <c r="C1128" s="5" t="s">
        <v>2184</v>
      </c>
      <c r="D1128" s="7" t="s">
        <v>2185</v>
      </c>
      <c r="E1128" s="7" t="s">
        <v>2170</v>
      </c>
      <c r="F1128" s="8" t="s">
        <v>3417</v>
      </c>
      <c r="G1128" s="1" t="e">
        <f>VLOOKUP(B1128,#REF!,5,0)</f>
        <v>#REF!</v>
      </c>
      <c r="H1128" s="1" t="e">
        <f>VLOOKUP(B1128,#REF!,5,0)</f>
        <v>#REF!</v>
      </c>
      <c r="I1128" s="2" t="e">
        <f>VLOOKUP(C1128,#REF!,5,0)</f>
        <v>#REF!</v>
      </c>
    </row>
    <row r="1129" spans="1:9" ht="16.5" customHeight="1" x14ac:dyDescent="0.2">
      <c r="A1129" s="4">
        <v>1084</v>
      </c>
      <c r="B1129" s="10" t="s">
        <v>2275</v>
      </c>
      <c r="C1129" s="5" t="s">
        <v>2275</v>
      </c>
      <c r="D1129" s="7" t="s">
        <v>2276</v>
      </c>
      <c r="E1129" s="7" t="s">
        <v>2258</v>
      </c>
      <c r="F1129" s="8" t="s">
        <v>3531</v>
      </c>
      <c r="G1129" s="1" t="e">
        <f>VLOOKUP(B1129,#REF!,5,0)</f>
        <v>#REF!</v>
      </c>
      <c r="H1129" s="1" t="e">
        <f>VLOOKUP(B1129,#REF!,5,0)</f>
        <v>#REF!</v>
      </c>
      <c r="I1129" s="2" t="e">
        <f>VLOOKUP(C1129,#REF!,5,0)</f>
        <v>#REF!</v>
      </c>
    </row>
    <row r="1130" spans="1:9" ht="16.5" customHeight="1" x14ac:dyDescent="0.2">
      <c r="A1130" s="4">
        <v>1130</v>
      </c>
      <c r="B1130" s="10" t="s">
        <v>2366</v>
      </c>
      <c r="C1130" s="5" t="s">
        <v>2366</v>
      </c>
      <c r="D1130" s="7" t="s">
        <v>2367</v>
      </c>
      <c r="E1130" s="7" t="s">
        <v>2347</v>
      </c>
      <c r="F1130" s="8" t="s">
        <v>3385</v>
      </c>
      <c r="G1130" s="1" t="e">
        <f>VLOOKUP(B1130,#REF!,5,0)</f>
        <v>#REF!</v>
      </c>
      <c r="H1130" s="1" t="e">
        <f>VLOOKUP(B1130,#REF!,5,0)</f>
        <v>#REF!</v>
      </c>
      <c r="I1130" s="2" t="e">
        <f>VLOOKUP(C1130,#REF!,5,0)</f>
        <v>#REF!</v>
      </c>
    </row>
    <row r="1131" spans="1:9" ht="16.5" customHeight="1" x14ac:dyDescent="0.2">
      <c r="A1131" s="4">
        <v>899</v>
      </c>
      <c r="B1131" s="10" t="s">
        <v>1919</v>
      </c>
      <c r="C1131" s="5" t="s">
        <v>1919</v>
      </c>
      <c r="D1131" s="7" t="s">
        <v>1920</v>
      </c>
      <c r="E1131" s="7" t="s">
        <v>1902</v>
      </c>
      <c r="F1131" s="8" t="s">
        <v>3381</v>
      </c>
      <c r="G1131" s="1" t="e">
        <f>VLOOKUP(B1131,#REF!,5,0)</f>
        <v>#REF!</v>
      </c>
      <c r="H1131" s="1" t="e">
        <f>VLOOKUP(B1131,#REF!,5,0)</f>
        <v>#REF!</v>
      </c>
      <c r="I1131" s="2" t="e">
        <f>VLOOKUP(C1131,#REF!,5,0)</f>
        <v>#REF!</v>
      </c>
    </row>
    <row r="1132" spans="1:9" ht="16.5" customHeight="1" x14ac:dyDescent="0.2">
      <c r="A1132" s="4">
        <v>945</v>
      </c>
      <c r="B1132" s="10" t="s">
        <v>2010</v>
      </c>
      <c r="C1132" s="5" t="s">
        <v>2010</v>
      </c>
      <c r="D1132" s="7" t="s">
        <v>2011</v>
      </c>
      <c r="E1132" s="7" t="s">
        <v>1990</v>
      </c>
      <c r="F1132" s="8" t="s">
        <v>3551</v>
      </c>
      <c r="G1132" s="1" t="e">
        <f>VLOOKUP(B1132,#REF!,5,0)</f>
        <v>#REF!</v>
      </c>
      <c r="H1132" s="1" t="e">
        <f>VLOOKUP(B1132,#REF!,5,0)</f>
        <v>#REF!</v>
      </c>
      <c r="I1132" s="2" t="e">
        <f>VLOOKUP(C1132,#REF!,5,0)</f>
        <v>#REF!</v>
      </c>
    </row>
    <row r="1133" spans="1:9" ht="16.5" customHeight="1" x14ac:dyDescent="0.2">
      <c r="A1133" s="4">
        <v>991</v>
      </c>
      <c r="B1133" s="10" t="s">
        <v>2098</v>
      </c>
      <c r="C1133" s="5" t="s">
        <v>2098</v>
      </c>
      <c r="D1133" s="7" t="s">
        <v>2099</v>
      </c>
      <c r="E1133" s="7" t="s">
        <v>2081</v>
      </c>
      <c r="F1133" s="8" t="s">
        <v>3303</v>
      </c>
      <c r="G1133" s="1" t="e">
        <f>VLOOKUP(B1133,#REF!,5,0)</f>
        <v>#REF!</v>
      </c>
      <c r="H1133" s="1" t="e">
        <f>VLOOKUP(B1133,#REF!,5,0)</f>
        <v>#REF!</v>
      </c>
      <c r="I1133" s="2" t="e">
        <f>VLOOKUP(C1133,#REF!,5,0)</f>
        <v>#REF!</v>
      </c>
    </row>
    <row r="1134" spans="1:9" ht="16.5" customHeight="1" x14ac:dyDescent="0.2">
      <c r="A1134" s="4">
        <v>1037</v>
      </c>
      <c r="B1134" s="10" t="s">
        <v>2186</v>
      </c>
      <c r="C1134" s="5" t="s">
        <v>2186</v>
      </c>
      <c r="D1134" s="7" t="s">
        <v>2187</v>
      </c>
      <c r="E1134" s="7" t="s">
        <v>2170</v>
      </c>
      <c r="F1134" s="8" t="s">
        <v>3411</v>
      </c>
      <c r="G1134" s="1" t="e">
        <f>VLOOKUP(B1134,#REF!,5,0)</f>
        <v>#REF!</v>
      </c>
      <c r="H1134" s="1" t="e">
        <f>VLOOKUP(B1134,#REF!,5,0)</f>
        <v>#REF!</v>
      </c>
      <c r="I1134" s="2" t="e">
        <f>VLOOKUP(C1134,#REF!,5,0)</f>
        <v>#REF!</v>
      </c>
    </row>
    <row r="1135" spans="1:9" ht="16.5" customHeight="1" x14ac:dyDescent="0.2">
      <c r="A1135" s="4">
        <v>1083</v>
      </c>
      <c r="B1135" s="10" t="s">
        <v>2277</v>
      </c>
      <c r="C1135" s="5" t="s">
        <v>2277</v>
      </c>
      <c r="D1135" s="7" t="s">
        <v>2278</v>
      </c>
      <c r="E1135" s="7" t="s">
        <v>2258</v>
      </c>
      <c r="F1135" s="8" t="s">
        <v>3365</v>
      </c>
      <c r="G1135" s="1" t="e">
        <f>VLOOKUP(B1135,#REF!,5,0)</f>
        <v>#REF!</v>
      </c>
      <c r="H1135" s="1" t="e">
        <f>VLOOKUP(B1135,#REF!,5,0)</f>
        <v>#REF!</v>
      </c>
      <c r="I1135" s="2" t="e">
        <f>VLOOKUP(C1135,#REF!,5,0)</f>
        <v>#REF!</v>
      </c>
    </row>
    <row r="1136" spans="1:9" ht="16.5" customHeight="1" x14ac:dyDescent="0.2">
      <c r="A1136" s="4">
        <v>1129</v>
      </c>
      <c r="B1136" s="10" t="s">
        <v>2368</v>
      </c>
      <c r="C1136" s="5" t="s">
        <v>2368</v>
      </c>
      <c r="D1136" s="7" t="s">
        <v>2369</v>
      </c>
      <c r="E1136" s="7" t="s">
        <v>2347</v>
      </c>
      <c r="F1136" s="8" t="s">
        <v>3448</v>
      </c>
      <c r="G1136" s="1" t="e">
        <f>VLOOKUP(B1136,#REF!,5,0)</f>
        <v>#REF!</v>
      </c>
      <c r="H1136" s="1" t="e">
        <f>VLOOKUP(B1136,#REF!,5,0)</f>
        <v>#REF!</v>
      </c>
      <c r="I1136" s="2" t="e">
        <f>VLOOKUP(C1136,#REF!,5,0)</f>
        <v>#REF!</v>
      </c>
    </row>
    <row r="1137" spans="1:9" ht="16.5" customHeight="1" x14ac:dyDescent="0.2">
      <c r="A1137" s="4">
        <v>898</v>
      </c>
      <c r="B1137" s="10" t="s">
        <v>1921</v>
      </c>
      <c r="C1137" s="5" t="s">
        <v>1921</v>
      </c>
      <c r="D1137" s="7" t="s">
        <v>1922</v>
      </c>
      <c r="E1137" s="7" t="s">
        <v>1902</v>
      </c>
      <c r="F1137" s="8" t="s">
        <v>3295</v>
      </c>
      <c r="G1137" s="1" t="e">
        <f>VLOOKUP(B1137,#REF!,5,0)</f>
        <v>#REF!</v>
      </c>
      <c r="H1137" s="1" t="e">
        <f>VLOOKUP(B1137,#REF!,5,0)</f>
        <v>#REF!</v>
      </c>
      <c r="I1137" s="2" t="e">
        <f>VLOOKUP(C1137,#REF!,5,0)</f>
        <v>#REF!</v>
      </c>
    </row>
    <row r="1138" spans="1:9" ht="16.5" customHeight="1" x14ac:dyDescent="0.2">
      <c r="A1138" s="4">
        <v>944</v>
      </c>
      <c r="B1138" s="10" t="s">
        <v>2012</v>
      </c>
      <c r="C1138" s="5" t="s">
        <v>2012</v>
      </c>
      <c r="D1138" s="7" t="s">
        <v>2013</v>
      </c>
      <c r="E1138" s="7" t="s">
        <v>1990</v>
      </c>
      <c r="F1138" s="8" t="s">
        <v>3547</v>
      </c>
      <c r="G1138" s="1" t="e">
        <f>VLOOKUP(B1138,#REF!,5,0)</f>
        <v>#REF!</v>
      </c>
      <c r="H1138" s="1" t="e">
        <f>VLOOKUP(B1138,#REF!,5,0)</f>
        <v>#REF!</v>
      </c>
      <c r="I1138" s="2" t="e">
        <f>VLOOKUP(C1138,#REF!,5,0)</f>
        <v>#REF!</v>
      </c>
    </row>
    <row r="1139" spans="1:9" ht="16.5" customHeight="1" x14ac:dyDescent="0.2">
      <c r="A1139" s="4">
        <v>990</v>
      </c>
      <c r="B1139" s="10" t="s">
        <v>2100</v>
      </c>
      <c r="C1139" s="5" t="s">
        <v>2100</v>
      </c>
      <c r="D1139" s="7" t="s">
        <v>2101</v>
      </c>
      <c r="E1139" s="7" t="s">
        <v>2081</v>
      </c>
      <c r="F1139" s="8" t="s">
        <v>3238</v>
      </c>
      <c r="G1139" s="1" t="e">
        <f>VLOOKUP(B1139,#REF!,5,0)</f>
        <v>#REF!</v>
      </c>
      <c r="H1139" s="1" t="e">
        <f>VLOOKUP(B1139,#REF!,5,0)</f>
        <v>#REF!</v>
      </c>
      <c r="I1139" s="2" t="e">
        <f>VLOOKUP(C1139,#REF!,5,0)</f>
        <v>#REF!</v>
      </c>
    </row>
    <row r="1140" spans="1:9" ht="16.5" customHeight="1" x14ac:dyDescent="0.2">
      <c r="A1140" s="4">
        <v>1036</v>
      </c>
      <c r="B1140" s="10" t="s">
        <v>2188</v>
      </c>
      <c r="C1140" s="5" t="s">
        <v>2188</v>
      </c>
      <c r="D1140" s="7" t="s">
        <v>2189</v>
      </c>
      <c r="E1140" s="7" t="s">
        <v>2170</v>
      </c>
      <c r="F1140" s="8" t="s">
        <v>3326</v>
      </c>
      <c r="G1140" s="1" t="e">
        <f>VLOOKUP(B1140,#REF!,5,0)</f>
        <v>#REF!</v>
      </c>
      <c r="H1140" s="1" t="e">
        <f>VLOOKUP(B1140,#REF!,5,0)</f>
        <v>#REF!</v>
      </c>
      <c r="I1140" s="2" t="e">
        <f>VLOOKUP(C1140,#REF!,5,0)</f>
        <v>#REF!</v>
      </c>
    </row>
    <row r="1141" spans="1:9" ht="16.5" customHeight="1" x14ac:dyDescent="0.2">
      <c r="A1141" s="4">
        <v>1082</v>
      </c>
      <c r="B1141" s="10" t="s">
        <v>2279</v>
      </c>
      <c r="C1141" s="5" t="s">
        <v>2279</v>
      </c>
      <c r="D1141" s="7" t="s">
        <v>2280</v>
      </c>
      <c r="E1141" s="7" t="s">
        <v>2258</v>
      </c>
      <c r="F1141" s="8" t="s">
        <v>3285</v>
      </c>
      <c r="G1141" s="1" t="e">
        <f>VLOOKUP(B1141,#REF!,5,0)</f>
        <v>#REF!</v>
      </c>
      <c r="H1141" s="1" t="e">
        <f>VLOOKUP(B1141,#REF!,5,0)</f>
        <v>#REF!</v>
      </c>
      <c r="I1141" s="2" t="e">
        <f>VLOOKUP(C1141,#REF!,5,0)</f>
        <v>#REF!</v>
      </c>
    </row>
    <row r="1142" spans="1:9" ht="16.5" customHeight="1" x14ac:dyDescent="0.2">
      <c r="A1142" s="4">
        <v>1128</v>
      </c>
      <c r="B1142" s="10" t="s">
        <v>2370</v>
      </c>
      <c r="C1142" s="5" t="s">
        <v>2370</v>
      </c>
      <c r="D1142" s="7" t="s">
        <v>2371</v>
      </c>
      <c r="E1142" s="7" t="s">
        <v>2347</v>
      </c>
      <c r="F1142" s="8" t="s">
        <v>3543</v>
      </c>
      <c r="G1142" s="1" t="e">
        <f>VLOOKUP(B1142,#REF!,5,0)</f>
        <v>#REF!</v>
      </c>
      <c r="H1142" s="1" t="e">
        <f>VLOOKUP(B1142,#REF!,5,0)</f>
        <v>#REF!</v>
      </c>
      <c r="I1142" s="2" t="e">
        <f>VLOOKUP(C1142,#REF!,5,0)</f>
        <v>#REF!</v>
      </c>
    </row>
    <row r="1143" spans="1:9" ht="16.5" customHeight="1" x14ac:dyDescent="0.2">
      <c r="A1143" s="4">
        <v>897</v>
      </c>
      <c r="B1143" s="10" t="s">
        <v>1923</v>
      </c>
      <c r="C1143" s="5" t="s">
        <v>1923</v>
      </c>
      <c r="D1143" s="7" t="s">
        <v>1924</v>
      </c>
      <c r="E1143" s="7" t="s">
        <v>1902</v>
      </c>
      <c r="F1143" s="8" t="s">
        <v>3529</v>
      </c>
      <c r="G1143" s="1" t="e">
        <f>VLOOKUP(B1143,#REF!,5,0)</f>
        <v>#REF!</v>
      </c>
      <c r="H1143" s="1" t="e">
        <f>VLOOKUP(B1143,#REF!,5,0)</f>
        <v>#REF!</v>
      </c>
      <c r="I1143" s="2" t="e">
        <f>VLOOKUP(C1143,#REF!,5,0)</f>
        <v>#REF!</v>
      </c>
    </row>
    <row r="1144" spans="1:9" ht="16.5" customHeight="1" x14ac:dyDescent="0.2">
      <c r="A1144" s="4">
        <v>943</v>
      </c>
      <c r="B1144" s="10" t="s">
        <v>2014</v>
      </c>
      <c r="C1144" s="5" t="s">
        <v>2014</v>
      </c>
      <c r="D1144" s="7" t="s">
        <v>2015</v>
      </c>
      <c r="E1144" s="7" t="s">
        <v>1990</v>
      </c>
      <c r="F1144" s="8" t="s">
        <v>3515</v>
      </c>
      <c r="G1144" s="1" t="e">
        <f>VLOOKUP(B1144,#REF!,5,0)</f>
        <v>#REF!</v>
      </c>
      <c r="H1144" s="1" t="e">
        <f>VLOOKUP(B1144,#REF!,5,0)</f>
        <v>#REF!</v>
      </c>
      <c r="I1144" s="2" t="e">
        <f>VLOOKUP(C1144,#REF!,5,0)</f>
        <v>#REF!</v>
      </c>
    </row>
    <row r="1145" spans="1:9" ht="16.5" customHeight="1" x14ac:dyDescent="0.2">
      <c r="A1145" s="4">
        <v>989</v>
      </c>
      <c r="B1145" s="10" t="s">
        <v>2104</v>
      </c>
      <c r="C1145" s="5" t="s">
        <v>2104</v>
      </c>
      <c r="D1145" s="7" t="s">
        <v>2105</v>
      </c>
      <c r="E1145" s="7" t="s">
        <v>2081</v>
      </c>
      <c r="F1145" s="8" t="s">
        <v>3488</v>
      </c>
      <c r="G1145" s="1" t="e">
        <f>VLOOKUP(B1145,#REF!,5,0)</f>
        <v>#REF!</v>
      </c>
      <c r="H1145" s="1" t="e">
        <f>VLOOKUP(B1145,#REF!,5,0)</f>
        <v>#REF!</v>
      </c>
      <c r="I1145" s="2" t="e">
        <f>VLOOKUP(C1145,#REF!,5,0)</f>
        <v>#REF!</v>
      </c>
    </row>
    <row r="1146" spans="1:9" ht="16.5" customHeight="1" x14ac:dyDescent="0.2">
      <c r="A1146" s="4">
        <v>1035</v>
      </c>
      <c r="B1146" s="10" t="s">
        <v>2190</v>
      </c>
      <c r="C1146" s="5" t="s">
        <v>2190</v>
      </c>
      <c r="D1146" s="7" t="s">
        <v>711</v>
      </c>
      <c r="E1146" s="7" t="s">
        <v>2170</v>
      </c>
      <c r="F1146" s="8" t="s">
        <v>3378</v>
      </c>
      <c r="G1146" s="1" t="e">
        <f>VLOOKUP(B1146,#REF!,5,0)</f>
        <v>#REF!</v>
      </c>
      <c r="H1146" s="1" t="e">
        <f>VLOOKUP(B1146,#REF!,5,0)</f>
        <v>#REF!</v>
      </c>
      <c r="I1146" s="2" t="e">
        <f>VLOOKUP(C1146,#REF!,5,0)</f>
        <v>#REF!</v>
      </c>
    </row>
    <row r="1147" spans="1:9" ht="16.5" customHeight="1" x14ac:dyDescent="0.2">
      <c r="A1147" s="4">
        <v>1081</v>
      </c>
      <c r="B1147" s="10" t="s">
        <v>2281</v>
      </c>
      <c r="C1147" s="5" t="s">
        <v>2281</v>
      </c>
      <c r="D1147" s="7" t="s">
        <v>2282</v>
      </c>
      <c r="E1147" s="7" t="s">
        <v>2258</v>
      </c>
      <c r="F1147" s="8" t="s">
        <v>3227</v>
      </c>
      <c r="G1147" s="1" t="e">
        <f>VLOOKUP(B1147,#REF!,5,0)</f>
        <v>#REF!</v>
      </c>
      <c r="H1147" s="1" t="e">
        <f>VLOOKUP(B1147,#REF!,5,0)</f>
        <v>#REF!</v>
      </c>
      <c r="I1147" s="2" t="e">
        <f>VLOOKUP(C1147,#REF!,5,0)</f>
        <v>#REF!</v>
      </c>
    </row>
    <row r="1148" spans="1:9" ht="16.5" customHeight="1" x14ac:dyDescent="0.2">
      <c r="A1148" s="4">
        <v>1127</v>
      </c>
      <c r="B1148" s="10" t="s">
        <v>2372</v>
      </c>
      <c r="C1148" s="5" t="s">
        <v>2372</v>
      </c>
      <c r="D1148" s="7" t="s">
        <v>2373</v>
      </c>
      <c r="E1148" s="7" t="s">
        <v>2347</v>
      </c>
      <c r="F1148" s="8" t="s">
        <v>3401</v>
      </c>
      <c r="G1148" s="1" t="e">
        <f>VLOOKUP(B1148,#REF!,5,0)</f>
        <v>#REF!</v>
      </c>
      <c r="H1148" s="1" t="e">
        <f>VLOOKUP(B1148,#REF!,5,0)</f>
        <v>#REF!</v>
      </c>
      <c r="I1148" s="2" t="e">
        <f>VLOOKUP(C1148,#REF!,5,0)</f>
        <v>#REF!</v>
      </c>
    </row>
    <row r="1149" spans="1:9" ht="16.5" customHeight="1" x14ac:dyDescent="0.2">
      <c r="A1149" s="4">
        <v>896</v>
      </c>
      <c r="B1149" s="10" t="s">
        <v>1925</v>
      </c>
      <c r="C1149" s="5" t="s">
        <v>1925</v>
      </c>
      <c r="D1149" s="7" t="s">
        <v>1926</v>
      </c>
      <c r="E1149" s="7" t="s">
        <v>1902</v>
      </c>
      <c r="F1149" s="8" t="s">
        <v>3350</v>
      </c>
      <c r="G1149" s="1" t="e">
        <f>VLOOKUP(B1149,#REF!,5,0)</f>
        <v>#REF!</v>
      </c>
      <c r="H1149" s="1" t="e">
        <f>VLOOKUP(B1149,#REF!,5,0)</f>
        <v>#REF!</v>
      </c>
      <c r="I1149" s="2" t="e">
        <f>VLOOKUP(C1149,#REF!,5,0)</f>
        <v>#REF!</v>
      </c>
    </row>
    <row r="1150" spans="1:9" ht="16.5" customHeight="1" x14ac:dyDescent="0.2">
      <c r="A1150" s="4">
        <v>942</v>
      </c>
      <c r="B1150" s="10" t="s">
        <v>2016</v>
      </c>
      <c r="C1150" s="5" t="s">
        <v>2016</v>
      </c>
      <c r="D1150" s="7" t="s">
        <v>2017</v>
      </c>
      <c r="E1150" s="7" t="s">
        <v>1990</v>
      </c>
      <c r="F1150" s="8" t="s">
        <v>3385</v>
      </c>
      <c r="G1150" s="1" t="e">
        <f>VLOOKUP(B1150,#REF!,5,0)</f>
        <v>#REF!</v>
      </c>
      <c r="H1150" s="1" t="e">
        <f>VLOOKUP(B1150,#REF!,5,0)</f>
        <v>#REF!</v>
      </c>
      <c r="I1150" s="2" t="e">
        <f>VLOOKUP(C1150,#REF!,5,0)</f>
        <v>#REF!</v>
      </c>
    </row>
    <row r="1151" spans="1:9" ht="16.5" customHeight="1" x14ac:dyDescent="0.2">
      <c r="A1151" s="4">
        <v>988</v>
      </c>
      <c r="B1151" s="10" t="s">
        <v>2106</v>
      </c>
      <c r="C1151" s="5" t="s">
        <v>2106</v>
      </c>
      <c r="D1151" s="7" t="s">
        <v>2107</v>
      </c>
      <c r="E1151" s="7" t="s">
        <v>2081</v>
      </c>
      <c r="F1151" s="8" t="s">
        <v>3277</v>
      </c>
      <c r="G1151" s="1" t="e">
        <f>VLOOKUP(B1151,#REF!,5,0)</f>
        <v>#REF!</v>
      </c>
      <c r="H1151" s="1" t="e">
        <f>VLOOKUP(B1151,#REF!,5,0)</f>
        <v>#REF!</v>
      </c>
      <c r="I1151" s="2" t="e">
        <f>VLOOKUP(C1151,#REF!,5,0)</f>
        <v>#REF!</v>
      </c>
    </row>
    <row r="1152" spans="1:9" ht="16.5" customHeight="1" x14ac:dyDescent="0.2">
      <c r="A1152" s="4">
        <v>1034</v>
      </c>
      <c r="B1152" s="10" t="s">
        <v>2193</v>
      </c>
      <c r="C1152" s="5" t="s">
        <v>2193</v>
      </c>
      <c r="D1152" s="7" t="s">
        <v>2194</v>
      </c>
      <c r="E1152" s="7" t="s">
        <v>2170</v>
      </c>
      <c r="F1152" s="8" t="s">
        <v>3564</v>
      </c>
      <c r="G1152" s="1" t="e">
        <f>VLOOKUP(B1152,#REF!,5,0)</f>
        <v>#REF!</v>
      </c>
      <c r="H1152" s="1" t="e">
        <f>VLOOKUP(B1152,#REF!,5,0)</f>
        <v>#REF!</v>
      </c>
      <c r="I1152" s="2" t="e">
        <f>VLOOKUP(C1152,#REF!,5,0)</f>
        <v>#REF!</v>
      </c>
    </row>
    <row r="1153" spans="1:9" ht="16.5" customHeight="1" x14ac:dyDescent="0.2">
      <c r="A1153" s="4">
        <v>1080</v>
      </c>
      <c r="B1153" s="10" t="s">
        <v>2283</v>
      </c>
      <c r="C1153" s="5" t="s">
        <v>2283</v>
      </c>
      <c r="D1153" s="7" t="s">
        <v>2284</v>
      </c>
      <c r="E1153" s="7" t="s">
        <v>2258</v>
      </c>
      <c r="F1153" s="8" t="s">
        <v>3228</v>
      </c>
      <c r="G1153" s="1" t="e">
        <f>VLOOKUP(B1153,#REF!,5,0)</f>
        <v>#REF!</v>
      </c>
      <c r="H1153" s="1" t="e">
        <f>VLOOKUP(B1153,#REF!,5,0)</f>
        <v>#REF!</v>
      </c>
      <c r="I1153" s="2" t="e">
        <f>VLOOKUP(C1153,#REF!,5,0)</f>
        <v>#REF!</v>
      </c>
    </row>
    <row r="1154" spans="1:9" ht="16.5" customHeight="1" x14ac:dyDescent="0.2">
      <c r="A1154" s="4">
        <v>1126</v>
      </c>
      <c r="B1154" s="10" t="s">
        <v>2374</v>
      </c>
      <c r="C1154" s="5" t="s">
        <v>2374</v>
      </c>
      <c r="D1154" s="7" t="s">
        <v>2375</v>
      </c>
      <c r="E1154" s="7" t="s">
        <v>2347</v>
      </c>
      <c r="F1154" s="8" t="s">
        <v>3392</v>
      </c>
      <c r="G1154" s="1" t="e">
        <f>VLOOKUP(B1154,#REF!,5,0)</f>
        <v>#REF!</v>
      </c>
      <c r="H1154" s="1" t="e">
        <f>VLOOKUP(B1154,#REF!,5,0)</f>
        <v>#REF!</v>
      </c>
      <c r="I1154" s="2" t="e">
        <f>VLOOKUP(C1154,#REF!,5,0)</f>
        <v>#REF!</v>
      </c>
    </row>
    <row r="1155" spans="1:9" ht="16.5" customHeight="1" x14ac:dyDescent="0.2">
      <c r="A1155" s="4">
        <v>895</v>
      </c>
      <c r="B1155" s="10" t="s">
        <v>1929</v>
      </c>
      <c r="C1155" s="5" t="s">
        <v>1929</v>
      </c>
      <c r="D1155" s="7" t="s">
        <v>1930</v>
      </c>
      <c r="E1155" s="7" t="s">
        <v>1902</v>
      </c>
      <c r="F1155" s="8" t="s">
        <v>3454</v>
      </c>
      <c r="G1155" s="1" t="e">
        <f>VLOOKUP(B1155,#REF!,5,0)</f>
        <v>#REF!</v>
      </c>
      <c r="H1155" s="1" t="e">
        <f>VLOOKUP(B1155,#REF!,5,0)</f>
        <v>#REF!</v>
      </c>
      <c r="I1155" s="2" t="e">
        <f>VLOOKUP(C1155,#REF!,5,0)</f>
        <v>#REF!</v>
      </c>
    </row>
    <row r="1156" spans="1:9" ht="16.5" customHeight="1" x14ac:dyDescent="0.2">
      <c r="A1156" s="4">
        <v>941</v>
      </c>
      <c r="B1156" s="10" t="s">
        <v>2018</v>
      </c>
      <c r="C1156" s="5" t="s">
        <v>2018</v>
      </c>
      <c r="D1156" s="7" t="s">
        <v>2019</v>
      </c>
      <c r="E1156" s="7" t="s">
        <v>1990</v>
      </c>
      <c r="F1156" s="8" t="s">
        <v>3285</v>
      </c>
      <c r="G1156" s="1" t="e">
        <f>VLOOKUP(B1156,#REF!,5,0)</f>
        <v>#REF!</v>
      </c>
      <c r="H1156" s="1" t="e">
        <f>VLOOKUP(B1156,#REF!,5,0)</f>
        <v>#REF!</v>
      </c>
      <c r="I1156" s="2" t="e">
        <f>VLOOKUP(C1156,#REF!,5,0)</f>
        <v>#REF!</v>
      </c>
    </row>
    <row r="1157" spans="1:9" ht="16.5" customHeight="1" x14ac:dyDescent="0.2">
      <c r="A1157" s="4">
        <v>987</v>
      </c>
      <c r="B1157" s="10" t="s">
        <v>2108</v>
      </c>
      <c r="C1157" s="5" t="s">
        <v>2108</v>
      </c>
      <c r="D1157" s="7" t="s">
        <v>2109</v>
      </c>
      <c r="E1157" s="7" t="s">
        <v>2081</v>
      </c>
      <c r="F1157" s="8" t="s">
        <v>3406</v>
      </c>
      <c r="G1157" s="1" t="e">
        <f>VLOOKUP(B1157,#REF!,5,0)</f>
        <v>#REF!</v>
      </c>
      <c r="H1157" s="1" t="e">
        <f>VLOOKUP(B1157,#REF!,5,0)</f>
        <v>#REF!</v>
      </c>
      <c r="I1157" s="2" t="e">
        <f>VLOOKUP(C1157,#REF!,5,0)</f>
        <v>#REF!</v>
      </c>
    </row>
    <row r="1158" spans="1:9" ht="16.5" customHeight="1" x14ac:dyDescent="0.2">
      <c r="A1158" s="4">
        <v>1033</v>
      </c>
      <c r="B1158" s="10" t="s">
        <v>2195</v>
      </c>
      <c r="C1158" s="5" t="s">
        <v>2195</v>
      </c>
      <c r="D1158" s="7" t="s">
        <v>2196</v>
      </c>
      <c r="E1158" s="7" t="s">
        <v>2170</v>
      </c>
      <c r="F1158" s="8" t="s">
        <v>3399</v>
      </c>
      <c r="G1158" s="1" t="e">
        <f>VLOOKUP(B1158,#REF!,5,0)</f>
        <v>#REF!</v>
      </c>
      <c r="H1158" s="1" t="e">
        <f>VLOOKUP(B1158,#REF!,5,0)</f>
        <v>#REF!</v>
      </c>
      <c r="I1158" s="2" t="e">
        <f>VLOOKUP(C1158,#REF!,5,0)</f>
        <v>#REF!</v>
      </c>
    </row>
    <row r="1159" spans="1:9" ht="16.5" customHeight="1" x14ac:dyDescent="0.2">
      <c r="A1159" s="4">
        <v>1079</v>
      </c>
      <c r="B1159" s="10" t="s">
        <v>2289</v>
      </c>
      <c r="C1159" s="5" t="s">
        <v>2289</v>
      </c>
      <c r="D1159" s="7" t="s">
        <v>2290</v>
      </c>
      <c r="E1159" s="7" t="s">
        <v>2258</v>
      </c>
      <c r="F1159" s="8" t="s">
        <v>3572</v>
      </c>
      <c r="G1159" s="1" t="e">
        <f>VLOOKUP(B1159,#REF!,5,0)</f>
        <v>#REF!</v>
      </c>
      <c r="H1159" s="1" t="e">
        <f>VLOOKUP(B1159,#REF!,5,0)</f>
        <v>#REF!</v>
      </c>
      <c r="I1159" s="2" t="e">
        <f>VLOOKUP(C1159,#REF!,5,0)</f>
        <v>#REF!</v>
      </c>
    </row>
    <row r="1160" spans="1:9" ht="16.5" customHeight="1" x14ac:dyDescent="0.2">
      <c r="A1160" s="4">
        <v>1125</v>
      </c>
      <c r="B1160" s="10" t="s">
        <v>2382</v>
      </c>
      <c r="C1160" s="5" t="s">
        <v>2382</v>
      </c>
      <c r="D1160" s="7" t="s">
        <v>2383</v>
      </c>
      <c r="E1160" s="7" t="s">
        <v>2347</v>
      </c>
      <c r="F1160" s="8" t="s">
        <v>3457</v>
      </c>
      <c r="G1160" s="1" t="e">
        <f>VLOOKUP(B1160,#REF!,5,0)</f>
        <v>#REF!</v>
      </c>
      <c r="H1160" s="1" t="e">
        <f>VLOOKUP(B1160,#REF!,5,0)</f>
        <v>#REF!</v>
      </c>
      <c r="I1160" s="2" t="e">
        <f>VLOOKUP(C1160,#REF!,5,0)</f>
        <v>#REF!</v>
      </c>
    </row>
    <row r="1161" spans="1:9" ht="16.5" customHeight="1" x14ac:dyDescent="0.2">
      <c r="A1161" s="4">
        <v>894</v>
      </c>
      <c r="B1161" s="10" t="s">
        <v>1935</v>
      </c>
      <c r="C1161" s="5" t="s">
        <v>1935</v>
      </c>
      <c r="D1161" s="7" t="s">
        <v>1936</v>
      </c>
      <c r="E1161" s="7" t="s">
        <v>1902</v>
      </c>
      <c r="F1161" s="8" t="s">
        <v>3268</v>
      </c>
      <c r="G1161" s="1" t="e">
        <f>VLOOKUP(B1161,#REF!,5,0)</f>
        <v>#REF!</v>
      </c>
      <c r="H1161" s="1" t="e">
        <f>VLOOKUP(B1161,#REF!,5,0)</f>
        <v>#REF!</v>
      </c>
      <c r="I1161" s="2" t="e">
        <f>VLOOKUP(C1161,#REF!,5,0)</f>
        <v>#REF!</v>
      </c>
    </row>
    <row r="1162" spans="1:9" ht="16.5" customHeight="1" x14ac:dyDescent="0.2">
      <c r="A1162" s="4">
        <v>940</v>
      </c>
      <c r="B1162" s="10" t="s">
        <v>2022</v>
      </c>
      <c r="C1162" s="5" t="s">
        <v>2022</v>
      </c>
      <c r="D1162" s="7" t="s">
        <v>2023</v>
      </c>
      <c r="E1162" s="7" t="s">
        <v>1990</v>
      </c>
      <c r="F1162" s="8" t="s">
        <v>3264</v>
      </c>
      <c r="G1162" s="1" t="e">
        <f>VLOOKUP(B1162,#REF!,5,0)</f>
        <v>#REF!</v>
      </c>
      <c r="H1162" s="1" t="e">
        <f>VLOOKUP(B1162,#REF!,5,0)</f>
        <v>#REF!</v>
      </c>
      <c r="I1162" s="2" t="e">
        <f>VLOOKUP(C1162,#REF!,5,0)</f>
        <v>#REF!</v>
      </c>
    </row>
    <row r="1163" spans="1:9" ht="16.5" customHeight="1" x14ac:dyDescent="0.2">
      <c r="A1163" s="4">
        <v>986</v>
      </c>
      <c r="B1163" s="10" t="s">
        <v>2112</v>
      </c>
      <c r="C1163" s="5" t="s">
        <v>2112</v>
      </c>
      <c r="D1163" s="7" t="s">
        <v>2113</v>
      </c>
      <c r="E1163" s="7" t="s">
        <v>2081</v>
      </c>
      <c r="F1163" s="8" t="s">
        <v>3511</v>
      </c>
      <c r="G1163" s="1" t="e">
        <f>VLOOKUP(B1163,#REF!,5,0)</f>
        <v>#REF!</v>
      </c>
      <c r="H1163" s="1" t="e">
        <f>VLOOKUP(B1163,#REF!,5,0)</f>
        <v>#REF!</v>
      </c>
      <c r="I1163" s="2" t="e">
        <f>VLOOKUP(C1163,#REF!,5,0)</f>
        <v>#REF!</v>
      </c>
    </row>
    <row r="1164" spans="1:9" ht="16.5" customHeight="1" x14ac:dyDescent="0.2">
      <c r="A1164" s="4">
        <v>1032</v>
      </c>
      <c r="B1164" s="10" t="s">
        <v>2197</v>
      </c>
      <c r="C1164" s="5" t="s">
        <v>2197</v>
      </c>
      <c r="D1164" s="7" t="s">
        <v>2198</v>
      </c>
      <c r="E1164" s="7" t="s">
        <v>2170</v>
      </c>
      <c r="F1164" s="8" t="s">
        <v>3473</v>
      </c>
      <c r="G1164" s="1" t="e">
        <f>VLOOKUP(B1164,#REF!,5,0)</f>
        <v>#REF!</v>
      </c>
      <c r="H1164" s="1" t="e">
        <f>VLOOKUP(B1164,#REF!,5,0)</f>
        <v>#REF!</v>
      </c>
      <c r="I1164" s="2" t="e">
        <f>VLOOKUP(C1164,#REF!,5,0)</f>
        <v>#REF!</v>
      </c>
    </row>
    <row r="1165" spans="1:9" ht="16.5" customHeight="1" x14ac:dyDescent="0.2">
      <c r="A1165" s="4">
        <v>1078</v>
      </c>
      <c r="B1165" s="10" t="s">
        <v>2285</v>
      </c>
      <c r="C1165" s="5" t="s">
        <v>2285</v>
      </c>
      <c r="D1165" s="7" t="s">
        <v>2286</v>
      </c>
      <c r="E1165" s="7" t="s">
        <v>2258</v>
      </c>
      <c r="F1165" s="8" t="s">
        <v>3520</v>
      </c>
      <c r="G1165" s="1" t="e">
        <f>VLOOKUP(B1165,#REF!,5,0)</f>
        <v>#REF!</v>
      </c>
      <c r="H1165" s="1" t="e">
        <f>VLOOKUP(B1165,#REF!,5,0)</f>
        <v>#REF!</v>
      </c>
      <c r="I1165" s="2" t="e">
        <f>VLOOKUP(C1165,#REF!,5,0)</f>
        <v>#REF!</v>
      </c>
    </row>
    <row r="1166" spans="1:9" ht="16.5" customHeight="1" x14ac:dyDescent="0.2">
      <c r="A1166" s="4">
        <v>1124</v>
      </c>
      <c r="B1166" s="10" t="s">
        <v>2376</v>
      </c>
      <c r="C1166" s="5" t="s">
        <v>2376</v>
      </c>
      <c r="D1166" s="7" t="s">
        <v>2377</v>
      </c>
      <c r="E1166" s="7" t="s">
        <v>2347</v>
      </c>
      <c r="F1166" s="8" t="s">
        <v>3438</v>
      </c>
      <c r="G1166" s="1" t="e">
        <f>VLOOKUP(B1166,#REF!,5,0)</f>
        <v>#REF!</v>
      </c>
      <c r="H1166" s="1" t="e">
        <f>VLOOKUP(B1166,#REF!,5,0)</f>
        <v>#REF!</v>
      </c>
      <c r="I1166" s="2" t="e">
        <f>VLOOKUP(C1166,#REF!,5,0)</f>
        <v>#REF!</v>
      </c>
    </row>
    <row r="1167" spans="1:9" ht="16.5" customHeight="1" x14ac:dyDescent="0.2">
      <c r="A1167" s="4">
        <v>893</v>
      </c>
      <c r="B1167" s="10" t="s">
        <v>1931</v>
      </c>
      <c r="C1167" s="5" t="s">
        <v>1931</v>
      </c>
      <c r="D1167" s="7" t="s">
        <v>1932</v>
      </c>
      <c r="E1167" s="7" t="s">
        <v>1902</v>
      </c>
      <c r="F1167" s="8" t="s">
        <v>3452</v>
      </c>
      <c r="G1167" s="1" t="e">
        <f>VLOOKUP(B1167,#REF!,5,0)</f>
        <v>#REF!</v>
      </c>
      <c r="H1167" s="1" t="e">
        <f>VLOOKUP(B1167,#REF!,5,0)</f>
        <v>#REF!</v>
      </c>
      <c r="I1167" s="2" t="e">
        <f>VLOOKUP(C1167,#REF!,5,0)</f>
        <v>#REF!</v>
      </c>
    </row>
    <row r="1168" spans="1:9" ht="16.5" customHeight="1" x14ac:dyDescent="0.2">
      <c r="A1168" s="4">
        <v>939</v>
      </c>
      <c r="B1168" s="10" t="s">
        <v>2020</v>
      </c>
      <c r="C1168" s="5" t="s">
        <v>2020</v>
      </c>
      <c r="D1168" s="7" t="s">
        <v>2021</v>
      </c>
      <c r="E1168" s="7" t="s">
        <v>1990</v>
      </c>
      <c r="F1168" s="8" t="s">
        <v>3550</v>
      </c>
      <c r="G1168" s="1" t="e">
        <f>VLOOKUP(B1168,#REF!,5,0)</f>
        <v>#REF!</v>
      </c>
      <c r="H1168" s="1" t="e">
        <f>VLOOKUP(B1168,#REF!,5,0)</f>
        <v>#REF!</v>
      </c>
      <c r="I1168" s="2" t="e">
        <f>VLOOKUP(C1168,#REF!,5,0)</f>
        <v>#REF!</v>
      </c>
    </row>
    <row r="1169" spans="1:9" ht="16.5" customHeight="1" x14ac:dyDescent="0.2">
      <c r="A1169" s="4">
        <v>985</v>
      </c>
      <c r="B1169" s="10" t="s">
        <v>2110</v>
      </c>
      <c r="C1169" s="5" t="s">
        <v>2110</v>
      </c>
      <c r="D1169" s="7" t="s">
        <v>2111</v>
      </c>
      <c r="E1169" s="7" t="s">
        <v>2081</v>
      </c>
      <c r="F1169" s="8" t="s">
        <v>3252</v>
      </c>
      <c r="G1169" s="1" t="e">
        <f>VLOOKUP(B1169,#REF!,5,0)</f>
        <v>#REF!</v>
      </c>
      <c r="H1169" s="1" t="e">
        <f>VLOOKUP(B1169,#REF!,5,0)</f>
        <v>#REF!</v>
      </c>
      <c r="I1169" s="2" t="e">
        <f>VLOOKUP(C1169,#REF!,5,0)</f>
        <v>#REF!</v>
      </c>
    </row>
    <row r="1170" spans="1:9" ht="16.5" customHeight="1" x14ac:dyDescent="0.2">
      <c r="A1170" s="4">
        <v>1031</v>
      </c>
      <c r="B1170" s="10" t="s">
        <v>2199</v>
      </c>
      <c r="C1170" s="5" t="s">
        <v>2199</v>
      </c>
      <c r="D1170" s="7" t="s">
        <v>2200</v>
      </c>
      <c r="E1170" s="7" t="s">
        <v>2170</v>
      </c>
      <c r="F1170" s="8" t="s">
        <v>3450</v>
      </c>
      <c r="G1170" s="1" t="e">
        <f>VLOOKUP(B1170,#REF!,5,0)</f>
        <v>#REF!</v>
      </c>
      <c r="H1170" s="1" t="e">
        <f>VLOOKUP(B1170,#REF!,5,0)</f>
        <v>#REF!</v>
      </c>
      <c r="I1170" s="2" t="e">
        <f>VLOOKUP(C1170,#REF!,5,0)</f>
        <v>#REF!</v>
      </c>
    </row>
    <row r="1171" spans="1:9" ht="16.5" customHeight="1" x14ac:dyDescent="0.2">
      <c r="A1171" s="4">
        <v>1077</v>
      </c>
      <c r="B1171" s="10" t="s">
        <v>2287</v>
      </c>
      <c r="C1171" s="5" t="s">
        <v>2287</v>
      </c>
      <c r="D1171" s="7" t="s">
        <v>2288</v>
      </c>
      <c r="E1171" s="7" t="s">
        <v>2258</v>
      </c>
      <c r="F1171" s="8" t="s">
        <v>3571</v>
      </c>
      <c r="G1171" s="1" t="e">
        <f>VLOOKUP(B1171,#REF!,5,0)</f>
        <v>#REF!</v>
      </c>
      <c r="H1171" s="1" t="e">
        <f>VLOOKUP(B1171,#REF!,5,0)</f>
        <v>#REF!</v>
      </c>
      <c r="I1171" s="2" t="e">
        <f>VLOOKUP(C1171,#REF!,5,0)</f>
        <v>#REF!</v>
      </c>
    </row>
    <row r="1172" spans="1:9" ht="16.5" customHeight="1" x14ac:dyDescent="0.2">
      <c r="A1172" s="4">
        <v>1123</v>
      </c>
      <c r="B1172" s="10" t="s">
        <v>2378</v>
      </c>
      <c r="C1172" s="5" t="s">
        <v>2378</v>
      </c>
      <c r="D1172" s="7" t="s">
        <v>2379</v>
      </c>
      <c r="E1172" s="7" t="s">
        <v>2347</v>
      </c>
      <c r="F1172" s="8" t="s">
        <v>3494</v>
      </c>
      <c r="G1172" s="1" t="e">
        <f>VLOOKUP(B1172,#REF!,5,0)</f>
        <v>#REF!</v>
      </c>
      <c r="H1172" s="1" t="e">
        <f>VLOOKUP(B1172,#REF!,5,0)</f>
        <v>#REF!</v>
      </c>
      <c r="I1172" s="2" t="e">
        <f>VLOOKUP(C1172,#REF!,5,0)</f>
        <v>#REF!</v>
      </c>
    </row>
    <row r="1173" spans="1:9" ht="16.5" customHeight="1" x14ac:dyDescent="0.2">
      <c r="A1173" s="4">
        <v>892</v>
      </c>
      <c r="B1173" s="10" t="s">
        <v>1933</v>
      </c>
      <c r="C1173" s="5" t="s">
        <v>1933</v>
      </c>
      <c r="D1173" s="7" t="s">
        <v>1934</v>
      </c>
      <c r="E1173" s="7" t="s">
        <v>1902</v>
      </c>
      <c r="F1173" s="8" t="s">
        <v>3446</v>
      </c>
      <c r="G1173" s="1" t="e">
        <f>VLOOKUP(B1173,#REF!,5,0)</f>
        <v>#REF!</v>
      </c>
      <c r="H1173" s="1" t="e">
        <f>VLOOKUP(B1173,#REF!,5,0)</f>
        <v>#REF!</v>
      </c>
      <c r="I1173" s="2" t="e">
        <f>VLOOKUP(C1173,#REF!,5,0)</f>
        <v>#REF!</v>
      </c>
    </row>
    <row r="1174" spans="1:9" ht="16.5" customHeight="1" x14ac:dyDescent="0.2">
      <c r="A1174" s="4">
        <v>938</v>
      </c>
      <c r="B1174" s="10" t="s">
        <v>2024</v>
      </c>
      <c r="C1174" s="5" t="s">
        <v>2024</v>
      </c>
      <c r="D1174" s="7" t="s">
        <v>2025</v>
      </c>
      <c r="E1174" s="7" t="s">
        <v>1990</v>
      </c>
      <c r="F1174" s="8" t="s">
        <v>3265</v>
      </c>
      <c r="G1174" s="1" t="e">
        <f>VLOOKUP(B1174,#REF!,5,0)</f>
        <v>#REF!</v>
      </c>
      <c r="H1174" s="1" t="e">
        <f>VLOOKUP(B1174,#REF!,5,0)</f>
        <v>#REF!</v>
      </c>
      <c r="I1174" s="2" t="e">
        <f>VLOOKUP(C1174,#REF!,5,0)</f>
        <v>#REF!</v>
      </c>
    </row>
    <row r="1175" spans="1:9" ht="16.5" customHeight="1" x14ac:dyDescent="0.2">
      <c r="A1175" s="4">
        <v>984</v>
      </c>
      <c r="B1175" s="10" t="s">
        <v>2114</v>
      </c>
      <c r="C1175" s="5" t="s">
        <v>2114</v>
      </c>
      <c r="D1175" s="7" t="s">
        <v>2115</v>
      </c>
      <c r="E1175" s="7" t="s">
        <v>2081</v>
      </c>
      <c r="F1175" s="8" t="s">
        <v>3394</v>
      </c>
      <c r="G1175" s="1" t="e">
        <f>VLOOKUP(B1175,#REF!,5,0)</f>
        <v>#REF!</v>
      </c>
      <c r="H1175" s="1" t="e">
        <f>VLOOKUP(B1175,#REF!,5,0)</f>
        <v>#REF!</v>
      </c>
      <c r="I1175" s="2" t="e">
        <f>VLOOKUP(C1175,#REF!,5,0)</f>
        <v>#REF!</v>
      </c>
    </row>
    <row r="1176" spans="1:9" ht="16.5" customHeight="1" x14ac:dyDescent="0.2">
      <c r="A1176" s="4">
        <v>1030</v>
      </c>
      <c r="B1176" s="10" t="s">
        <v>2201</v>
      </c>
      <c r="C1176" s="5" t="s">
        <v>2201</v>
      </c>
      <c r="D1176" s="7" t="s">
        <v>2202</v>
      </c>
      <c r="E1176" s="7" t="s">
        <v>2170</v>
      </c>
      <c r="F1176" s="8" t="s">
        <v>3563</v>
      </c>
      <c r="G1176" s="1" t="e">
        <f>VLOOKUP(B1176,#REF!,5,0)</f>
        <v>#REF!</v>
      </c>
      <c r="H1176" s="1" t="e">
        <f>VLOOKUP(B1176,#REF!,5,0)</f>
        <v>#REF!</v>
      </c>
      <c r="I1176" s="2" t="e">
        <f>VLOOKUP(C1176,#REF!,5,0)</f>
        <v>#REF!</v>
      </c>
    </row>
    <row r="1177" spans="1:9" ht="16.5" customHeight="1" x14ac:dyDescent="0.2">
      <c r="A1177" s="4">
        <v>1076</v>
      </c>
      <c r="B1177" s="10" t="s">
        <v>2293</v>
      </c>
      <c r="C1177" s="5" t="s">
        <v>2293</v>
      </c>
      <c r="D1177" s="7" t="s">
        <v>2294</v>
      </c>
      <c r="E1177" s="7" t="s">
        <v>2258</v>
      </c>
      <c r="F1177" s="8" t="s">
        <v>3313</v>
      </c>
      <c r="G1177" s="1" t="e">
        <f>VLOOKUP(B1177,#REF!,5,0)</f>
        <v>#REF!</v>
      </c>
      <c r="H1177" s="1" t="e">
        <f>VLOOKUP(B1177,#REF!,5,0)</f>
        <v>#REF!</v>
      </c>
      <c r="I1177" s="2" t="e">
        <f>VLOOKUP(C1177,#REF!,5,0)</f>
        <v>#REF!</v>
      </c>
    </row>
    <row r="1178" spans="1:9" ht="16.5" customHeight="1" x14ac:dyDescent="0.2">
      <c r="A1178" s="4">
        <v>1122</v>
      </c>
      <c r="B1178" s="10" t="s">
        <v>2384</v>
      </c>
      <c r="C1178" s="5" t="s">
        <v>2384</v>
      </c>
      <c r="D1178" s="7" t="s">
        <v>2385</v>
      </c>
      <c r="E1178" s="7" t="s">
        <v>2347</v>
      </c>
      <c r="F1178" s="8" t="s">
        <v>3223</v>
      </c>
      <c r="G1178" s="1" t="e">
        <f>VLOOKUP(B1178,#REF!,5,0)</f>
        <v>#REF!</v>
      </c>
      <c r="H1178" s="1" t="e">
        <f>VLOOKUP(B1178,#REF!,5,0)</f>
        <v>#REF!</v>
      </c>
      <c r="I1178" s="2" t="e">
        <f>VLOOKUP(C1178,#REF!,5,0)</f>
        <v>#REF!</v>
      </c>
    </row>
    <row r="1179" spans="1:9" ht="16.5" customHeight="1" x14ac:dyDescent="0.2">
      <c r="A1179" s="4">
        <v>891</v>
      </c>
      <c r="B1179" s="10" t="s">
        <v>1941</v>
      </c>
      <c r="C1179" s="5" t="s">
        <v>1941</v>
      </c>
      <c r="D1179" s="7" t="s">
        <v>1942</v>
      </c>
      <c r="E1179" s="7" t="s">
        <v>1902</v>
      </c>
      <c r="F1179" s="8" t="s">
        <v>3233</v>
      </c>
      <c r="G1179" s="1" t="e">
        <f>VLOOKUP(B1179,#REF!,5,0)</f>
        <v>#REF!</v>
      </c>
      <c r="H1179" s="1" t="e">
        <f>VLOOKUP(B1179,#REF!,5,0)</f>
        <v>#REF!</v>
      </c>
      <c r="I1179" s="2" t="e">
        <f>VLOOKUP(C1179,#REF!,5,0)</f>
        <v>#REF!</v>
      </c>
    </row>
    <row r="1180" spans="1:9" ht="16.5" customHeight="1" x14ac:dyDescent="0.2">
      <c r="A1180" s="4">
        <v>937</v>
      </c>
      <c r="B1180" s="10" t="s">
        <v>2026</v>
      </c>
      <c r="C1180" s="5" t="s">
        <v>2026</v>
      </c>
      <c r="D1180" s="7" t="s">
        <v>2027</v>
      </c>
      <c r="E1180" s="7" t="s">
        <v>1990</v>
      </c>
      <c r="F1180" s="8" t="s">
        <v>3549</v>
      </c>
      <c r="G1180" s="1" t="e">
        <f>VLOOKUP(B1180,#REF!,5,0)</f>
        <v>#REF!</v>
      </c>
      <c r="H1180" s="1" t="e">
        <f>VLOOKUP(B1180,#REF!,5,0)</f>
        <v>#REF!</v>
      </c>
      <c r="I1180" s="2" t="e">
        <f>VLOOKUP(C1180,#REF!,5,0)</f>
        <v>#REF!</v>
      </c>
    </row>
    <row r="1181" spans="1:9" ht="16.5" customHeight="1" x14ac:dyDescent="0.2">
      <c r="A1181" s="4">
        <v>983</v>
      </c>
      <c r="B1181" s="10" t="s">
        <v>2116</v>
      </c>
      <c r="C1181" s="5" t="s">
        <v>2116</v>
      </c>
      <c r="D1181" s="7" t="s">
        <v>2117</v>
      </c>
      <c r="E1181" s="7" t="s">
        <v>2081</v>
      </c>
      <c r="F1181" s="8" t="s">
        <v>3516</v>
      </c>
      <c r="G1181" s="1" t="e">
        <f>VLOOKUP(B1181,#REF!,5,0)</f>
        <v>#REF!</v>
      </c>
      <c r="H1181" s="1" t="e">
        <f>VLOOKUP(B1181,#REF!,5,0)</f>
        <v>#REF!</v>
      </c>
      <c r="I1181" s="2" t="e">
        <f>VLOOKUP(C1181,#REF!,5,0)</f>
        <v>#REF!</v>
      </c>
    </row>
    <row r="1182" spans="1:9" ht="16.5" customHeight="1" x14ac:dyDescent="0.2">
      <c r="A1182" s="4">
        <v>1029</v>
      </c>
      <c r="B1182" s="10" t="s">
        <v>2203</v>
      </c>
      <c r="C1182" s="5" t="s">
        <v>2203</v>
      </c>
      <c r="D1182" s="7" t="s">
        <v>1654</v>
      </c>
      <c r="E1182" s="7" t="s">
        <v>2170</v>
      </c>
      <c r="F1182" s="8" t="s">
        <v>3562</v>
      </c>
      <c r="G1182" s="1" t="e">
        <f>VLOOKUP(B1182,#REF!,5,0)</f>
        <v>#REF!</v>
      </c>
      <c r="H1182" s="1" t="e">
        <f>VLOOKUP(B1182,#REF!,5,0)</f>
        <v>#REF!</v>
      </c>
      <c r="I1182" s="2" t="e">
        <f>VLOOKUP(C1182,#REF!,5,0)</f>
        <v>#REF!</v>
      </c>
    </row>
    <row r="1183" spans="1:9" ht="16.5" customHeight="1" x14ac:dyDescent="0.2">
      <c r="A1183" s="4">
        <v>1075</v>
      </c>
      <c r="B1183" s="10" t="s">
        <v>2295</v>
      </c>
      <c r="C1183" s="5" t="s">
        <v>2295</v>
      </c>
      <c r="D1183" s="7" t="s">
        <v>2296</v>
      </c>
      <c r="E1183" s="7" t="s">
        <v>2258</v>
      </c>
      <c r="F1183" s="8" t="s">
        <v>3422</v>
      </c>
      <c r="G1183" s="1" t="e">
        <f>VLOOKUP(B1183,#REF!,5,0)</f>
        <v>#REF!</v>
      </c>
      <c r="H1183" s="1" t="e">
        <f>VLOOKUP(B1183,#REF!,5,0)</f>
        <v>#REF!</v>
      </c>
      <c r="I1183" s="2" t="e">
        <f>VLOOKUP(C1183,#REF!,5,0)</f>
        <v>#REF!</v>
      </c>
    </row>
    <row r="1184" spans="1:9" ht="16.5" customHeight="1" x14ac:dyDescent="0.2">
      <c r="A1184" s="4">
        <v>1121</v>
      </c>
      <c r="B1184" s="10" t="s">
        <v>2386</v>
      </c>
      <c r="C1184" s="5" t="s">
        <v>2386</v>
      </c>
      <c r="D1184" s="7" t="s">
        <v>2387</v>
      </c>
      <c r="E1184" s="7" t="s">
        <v>2347</v>
      </c>
      <c r="F1184" s="8" t="s">
        <v>3566</v>
      </c>
      <c r="G1184" s="1" t="e">
        <f>VLOOKUP(B1184,#REF!,5,0)</f>
        <v>#REF!</v>
      </c>
      <c r="H1184" s="1" t="e">
        <f>VLOOKUP(B1184,#REF!,5,0)</f>
        <v>#REF!</v>
      </c>
      <c r="I1184" s="2" t="e">
        <f>VLOOKUP(C1184,#REF!,5,0)</f>
        <v>#REF!</v>
      </c>
    </row>
    <row r="1185" spans="1:9" ht="16.5" customHeight="1" x14ac:dyDescent="0.2">
      <c r="A1185" s="4">
        <v>890</v>
      </c>
      <c r="B1185" s="10" t="s">
        <v>1943</v>
      </c>
      <c r="C1185" s="5" t="s">
        <v>1943</v>
      </c>
      <c r="D1185" s="7" t="s">
        <v>1944</v>
      </c>
      <c r="E1185" s="7" t="s">
        <v>1902</v>
      </c>
      <c r="F1185" s="8" t="s">
        <v>3436</v>
      </c>
      <c r="G1185" s="1" t="e">
        <f>VLOOKUP(B1185,#REF!,5,0)</f>
        <v>#REF!</v>
      </c>
      <c r="H1185" s="1" t="e">
        <f>VLOOKUP(B1185,#REF!,5,0)</f>
        <v>#REF!</v>
      </c>
      <c r="I1185" s="2" t="e">
        <f>VLOOKUP(C1185,#REF!,5,0)</f>
        <v>#REF!</v>
      </c>
    </row>
    <row r="1186" spans="1:9" ht="16.5" customHeight="1" x14ac:dyDescent="0.2">
      <c r="A1186" s="4">
        <v>936</v>
      </c>
      <c r="B1186" s="10" t="s">
        <v>2030</v>
      </c>
      <c r="C1186" s="5" t="s">
        <v>2030</v>
      </c>
      <c r="D1186" s="7" t="s">
        <v>2031</v>
      </c>
      <c r="E1186" s="7" t="s">
        <v>1990</v>
      </c>
      <c r="F1186" s="8" t="s">
        <v>3548</v>
      </c>
      <c r="G1186" s="1" t="e">
        <f>VLOOKUP(B1186,#REF!,5,0)</f>
        <v>#REF!</v>
      </c>
      <c r="H1186" s="1" t="e">
        <f>VLOOKUP(B1186,#REF!,5,0)</f>
        <v>#REF!</v>
      </c>
      <c r="I1186" s="2" t="e">
        <f>VLOOKUP(C1186,#REF!,5,0)</f>
        <v>#REF!</v>
      </c>
    </row>
    <row r="1187" spans="1:9" ht="16.5" customHeight="1" x14ac:dyDescent="0.2">
      <c r="A1187" s="4">
        <v>982</v>
      </c>
      <c r="B1187" s="10" t="s">
        <v>2120</v>
      </c>
      <c r="C1187" s="5" t="s">
        <v>2120</v>
      </c>
      <c r="D1187" s="7" t="s">
        <v>2121</v>
      </c>
      <c r="E1187" s="7" t="s">
        <v>2081</v>
      </c>
      <c r="F1187" s="8" t="s">
        <v>3392</v>
      </c>
      <c r="G1187" s="1" t="e">
        <f>VLOOKUP(B1187,#REF!,5,0)</f>
        <v>#REF!</v>
      </c>
      <c r="H1187" s="1" t="e">
        <f>VLOOKUP(B1187,#REF!,5,0)</f>
        <v>#REF!</v>
      </c>
      <c r="I1187" s="2" t="e">
        <f>VLOOKUP(C1187,#REF!,5,0)</f>
        <v>#REF!</v>
      </c>
    </row>
    <row r="1188" spans="1:9" ht="16.5" customHeight="1" x14ac:dyDescent="0.2">
      <c r="A1188" s="4">
        <v>1028</v>
      </c>
      <c r="B1188" s="10" t="s">
        <v>2204</v>
      </c>
      <c r="C1188" s="5" t="s">
        <v>2204</v>
      </c>
      <c r="D1188" s="7" t="s">
        <v>2205</v>
      </c>
      <c r="E1188" s="7" t="s">
        <v>2170</v>
      </c>
      <c r="F1188" s="8" t="s">
        <v>3305</v>
      </c>
      <c r="G1188" s="1" t="e">
        <f>VLOOKUP(B1188,#REF!,5,0)</f>
        <v>#REF!</v>
      </c>
      <c r="H1188" s="1" t="e">
        <f>VLOOKUP(B1188,#REF!,5,0)</f>
        <v>#REF!</v>
      </c>
      <c r="I1188" s="2" t="e">
        <f>VLOOKUP(C1188,#REF!,5,0)</f>
        <v>#REF!</v>
      </c>
    </row>
    <row r="1189" spans="1:9" ht="16.5" customHeight="1" x14ac:dyDescent="0.2">
      <c r="A1189" s="4">
        <v>1074</v>
      </c>
      <c r="B1189" s="10" t="s">
        <v>2297</v>
      </c>
      <c r="C1189" s="5" t="s">
        <v>2297</v>
      </c>
      <c r="D1189" s="7" t="s">
        <v>2298</v>
      </c>
      <c r="E1189" s="7" t="s">
        <v>2258</v>
      </c>
      <c r="F1189" s="8" t="s">
        <v>3506</v>
      </c>
      <c r="G1189" s="1" t="e">
        <f>VLOOKUP(B1189,#REF!,5,0)</f>
        <v>#REF!</v>
      </c>
      <c r="H1189" s="1" t="e">
        <f>VLOOKUP(B1189,#REF!,5,0)</f>
        <v>#REF!</v>
      </c>
      <c r="I1189" s="2" t="e">
        <f>VLOOKUP(C1189,#REF!,5,0)</f>
        <v>#REF!</v>
      </c>
    </row>
    <row r="1190" spans="1:9" ht="16.5" customHeight="1" x14ac:dyDescent="0.2">
      <c r="A1190" s="4">
        <v>1120</v>
      </c>
      <c r="B1190" s="10" t="s">
        <v>2388</v>
      </c>
      <c r="C1190" s="5" t="s">
        <v>2388</v>
      </c>
      <c r="D1190" s="7" t="s">
        <v>2389</v>
      </c>
      <c r="E1190" s="7" t="s">
        <v>2347</v>
      </c>
      <c r="F1190" s="8" t="s">
        <v>3229</v>
      </c>
      <c r="G1190" s="1" t="e">
        <f>VLOOKUP(B1190,#REF!,5,0)</f>
        <v>#REF!</v>
      </c>
      <c r="H1190" s="1" t="e">
        <f>VLOOKUP(B1190,#REF!,5,0)</f>
        <v>#REF!</v>
      </c>
      <c r="I1190" s="2" t="e">
        <f>VLOOKUP(C1190,#REF!,5,0)</f>
        <v>#REF!</v>
      </c>
    </row>
    <row r="1191" spans="1:9" ht="16.5" customHeight="1" x14ac:dyDescent="0.2">
      <c r="A1191" s="4">
        <v>889</v>
      </c>
      <c r="B1191" s="10" t="s">
        <v>1945</v>
      </c>
      <c r="C1191" s="5" t="s">
        <v>1945</v>
      </c>
      <c r="D1191" s="7" t="s">
        <v>1946</v>
      </c>
      <c r="E1191" s="7" t="s">
        <v>1902</v>
      </c>
      <c r="F1191" s="8" t="s">
        <v>3529</v>
      </c>
      <c r="G1191" s="1" t="e">
        <f>VLOOKUP(B1191,#REF!,5,0)</f>
        <v>#REF!</v>
      </c>
      <c r="H1191" s="1" t="e">
        <f>VLOOKUP(B1191,#REF!,5,0)</f>
        <v>#REF!</v>
      </c>
      <c r="I1191" s="2" t="e">
        <f>VLOOKUP(C1191,#REF!,5,0)</f>
        <v>#REF!</v>
      </c>
    </row>
    <row r="1192" spans="1:9" ht="16.5" customHeight="1" x14ac:dyDescent="0.2">
      <c r="A1192" s="4">
        <v>935</v>
      </c>
      <c r="B1192" s="10" t="s">
        <v>2032</v>
      </c>
      <c r="C1192" s="5" t="s">
        <v>2032</v>
      </c>
      <c r="D1192" s="7" t="s">
        <v>2033</v>
      </c>
      <c r="E1192" s="7" t="s">
        <v>1990</v>
      </c>
      <c r="F1192" s="8" t="s">
        <v>3316</v>
      </c>
      <c r="G1192" s="1" t="e">
        <f>VLOOKUP(B1192,#REF!,5,0)</f>
        <v>#REF!</v>
      </c>
      <c r="H1192" s="1" t="e">
        <f>VLOOKUP(B1192,#REF!,5,0)</f>
        <v>#REF!</v>
      </c>
      <c r="I1192" s="2" t="e">
        <f>VLOOKUP(C1192,#REF!,5,0)</f>
        <v>#REF!</v>
      </c>
    </row>
    <row r="1193" spans="1:9" ht="16.5" customHeight="1" x14ac:dyDescent="0.2">
      <c r="A1193" s="4">
        <v>981</v>
      </c>
      <c r="B1193" s="10" t="s">
        <v>2122</v>
      </c>
      <c r="C1193" s="5" t="s">
        <v>2122</v>
      </c>
      <c r="D1193" s="7" t="s">
        <v>2123</v>
      </c>
      <c r="E1193" s="7" t="s">
        <v>2081</v>
      </c>
      <c r="F1193" s="8" t="s">
        <v>3281</v>
      </c>
      <c r="G1193" s="1" t="e">
        <f>VLOOKUP(B1193,#REF!,5,0)</f>
        <v>#REF!</v>
      </c>
      <c r="H1193" s="1" t="e">
        <f>VLOOKUP(B1193,#REF!,5,0)</f>
        <v>#REF!</v>
      </c>
      <c r="I1193" s="2" t="e">
        <f>VLOOKUP(C1193,#REF!,5,0)</f>
        <v>#REF!</v>
      </c>
    </row>
    <row r="1194" spans="1:9" ht="16.5" customHeight="1" x14ac:dyDescent="0.2">
      <c r="A1194" s="4">
        <v>1027</v>
      </c>
      <c r="B1194" s="10" t="s">
        <v>2206</v>
      </c>
      <c r="C1194" s="5" t="s">
        <v>2206</v>
      </c>
      <c r="D1194" s="7" t="s">
        <v>2207</v>
      </c>
      <c r="E1194" s="7" t="s">
        <v>2170</v>
      </c>
      <c r="F1194" s="8" t="s">
        <v>3521</v>
      </c>
      <c r="G1194" s="1" t="e">
        <f>VLOOKUP(B1194,#REF!,5,0)</f>
        <v>#REF!</v>
      </c>
      <c r="H1194" s="1" t="e">
        <f>VLOOKUP(B1194,#REF!,5,0)</f>
        <v>#REF!</v>
      </c>
      <c r="I1194" s="2" t="e">
        <f>VLOOKUP(C1194,#REF!,5,0)</f>
        <v>#REF!</v>
      </c>
    </row>
    <row r="1195" spans="1:9" ht="16.5" customHeight="1" x14ac:dyDescent="0.2">
      <c r="A1195" s="4">
        <v>1073</v>
      </c>
      <c r="B1195" s="10" t="s">
        <v>2299</v>
      </c>
      <c r="C1195" s="5" t="s">
        <v>2299</v>
      </c>
      <c r="D1195" s="7" t="s">
        <v>2300</v>
      </c>
      <c r="E1195" s="7" t="s">
        <v>2258</v>
      </c>
      <c r="F1195" s="8" t="s">
        <v>3378</v>
      </c>
      <c r="G1195" s="1" t="e">
        <f>VLOOKUP(B1195,#REF!,5,0)</f>
        <v>#REF!</v>
      </c>
      <c r="H1195" s="1" t="e">
        <f>VLOOKUP(B1195,#REF!,5,0)</f>
        <v>#REF!</v>
      </c>
      <c r="I1195" s="2" t="e">
        <f>VLOOKUP(C1195,#REF!,5,0)</f>
        <v>#REF!</v>
      </c>
    </row>
    <row r="1196" spans="1:9" ht="16.5" customHeight="1" x14ac:dyDescent="0.2">
      <c r="A1196" s="4">
        <v>1119</v>
      </c>
      <c r="B1196" s="10" t="s">
        <v>2390</v>
      </c>
      <c r="C1196" s="5" t="s">
        <v>2390</v>
      </c>
      <c r="D1196" s="7" t="s">
        <v>2391</v>
      </c>
      <c r="E1196" s="7" t="s">
        <v>2347</v>
      </c>
      <c r="F1196" s="8" t="s">
        <v>3225</v>
      </c>
      <c r="G1196" s="1" t="e">
        <f>VLOOKUP(B1196,#REF!,5,0)</f>
        <v>#REF!</v>
      </c>
      <c r="H1196" s="1" t="e">
        <f>VLOOKUP(B1196,#REF!,5,0)</f>
        <v>#REF!</v>
      </c>
      <c r="I1196" s="2" t="e">
        <f>VLOOKUP(C1196,#REF!,5,0)</f>
        <v>#REF!</v>
      </c>
    </row>
    <row r="1197" spans="1:9" ht="16.5" customHeight="1" x14ac:dyDescent="0.2">
      <c r="A1197" s="4">
        <v>888</v>
      </c>
      <c r="B1197" s="10" t="s">
        <v>1947</v>
      </c>
      <c r="C1197" s="5" t="s">
        <v>1947</v>
      </c>
      <c r="D1197" s="7" t="s">
        <v>1948</v>
      </c>
      <c r="E1197" s="7" t="s">
        <v>1902</v>
      </c>
      <c r="F1197" s="8" t="s">
        <v>3359</v>
      </c>
      <c r="G1197" s="1" t="e">
        <f>VLOOKUP(B1197,#REF!,5,0)</f>
        <v>#REF!</v>
      </c>
      <c r="H1197" s="1" t="e">
        <f>VLOOKUP(B1197,#REF!,5,0)</f>
        <v>#REF!</v>
      </c>
      <c r="I1197" s="2" t="e">
        <f>VLOOKUP(C1197,#REF!,5,0)</f>
        <v>#REF!</v>
      </c>
    </row>
    <row r="1198" spans="1:9" ht="16.5" customHeight="1" x14ac:dyDescent="0.2">
      <c r="A1198" s="4">
        <v>934</v>
      </c>
      <c r="B1198" s="10" t="s">
        <v>2034</v>
      </c>
      <c r="C1198" s="5" t="s">
        <v>2034</v>
      </c>
      <c r="D1198" s="7" t="s">
        <v>2035</v>
      </c>
      <c r="E1198" s="7" t="s">
        <v>1990</v>
      </c>
      <c r="F1198" s="8" t="s">
        <v>3502</v>
      </c>
      <c r="G1198" s="1" t="e">
        <f>VLOOKUP(B1198,#REF!,5,0)</f>
        <v>#REF!</v>
      </c>
      <c r="H1198" s="1" t="e">
        <f>VLOOKUP(B1198,#REF!,5,0)</f>
        <v>#REF!</v>
      </c>
      <c r="I1198" s="2" t="e">
        <f>VLOOKUP(C1198,#REF!,5,0)</f>
        <v>#REF!</v>
      </c>
    </row>
    <row r="1199" spans="1:9" ht="16.5" customHeight="1" x14ac:dyDescent="0.2">
      <c r="A1199" s="4">
        <v>980</v>
      </c>
      <c r="B1199" s="10" t="s">
        <v>2124</v>
      </c>
      <c r="C1199" s="5" t="s">
        <v>2124</v>
      </c>
      <c r="D1199" s="7" t="s">
        <v>2125</v>
      </c>
      <c r="E1199" s="7" t="s">
        <v>2081</v>
      </c>
      <c r="F1199" s="8" t="s">
        <v>3460</v>
      </c>
      <c r="G1199" s="1" t="e">
        <f>VLOOKUP(B1199,#REF!,5,0)</f>
        <v>#REF!</v>
      </c>
      <c r="H1199" s="1" t="e">
        <f>VLOOKUP(B1199,#REF!,5,0)</f>
        <v>#REF!</v>
      </c>
      <c r="I1199" s="2" t="e">
        <f>VLOOKUP(C1199,#REF!,5,0)</f>
        <v>#REF!</v>
      </c>
    </row>
    <row r="1200" spans="1:9" ht="16.5" customHeight="1" x14ac:dyDescent="0.2">
      <c r="A1200" s="4">
        <v>1026</v>
      </c>
      <c r="B1200" s="10" t="s">
        <v>2208</v>
      </c>
      <c r="C1200" s="5" t="s">
        <v>2208</v>
      </c>
      <c r="D1200" s="7" t="s">
        <v>2209</v>
      </c>
      <c r="E1200" s="7" t="s">
        <v>2170</v>
      </c>
      <c r="F1200" s="8" t="s">
        <v>3255</v>
      </c>
      <c r="G1200" s="1" t="e">
        <f>VLOOKUP(B1200,#REF!,5,0)</f>
        <v>#REF!</v>
      </c>
      <c r="H1200" s="1" t="e">
        <f>VLOOKUP(B1200,#REF!,5,0)</f>
        <v>#REF!</v>
      </c>
      <c r="I1200" s="2" t="e">
        <f>VLOOKUP(C1200,#REF!,5,0)</f>
        <v>#REF!</v>
      </c>
    </row>
    <row r="1201" spans="1:9" ht="16.5" customHeight="1" x14ac:dyDescent="0.2">
      <c r="A1201" s="4">
        <v>1072</v>
      </c>
      <c r="B1201" s="10" t="s">
        <v>2301</v>
      </c>
      <c r="C1201" s="5" t="s">
        <v>2301</v>
      </c>
      <c r="D1201" s="7" t="s">
        <v>2302</v>
      </c>
      <c r="E1201" s="7" t="s">
        <v>2258</v>
      </c>
      <c r="F1201" s="8" t="s">
        <v>3303</v>
      </c>
      <c r="G1201" s="1" t="e">
        <f>VLOOKUP(B1201,#REF!,5,0)</f>
        <v>#REF!</v>
      </c>
      <c r="H1201" s="1" t="e">
        <f>VLOOKUP(B1201,#REF!,5,0)</f>
        <v>#REF!</v>
      </c>
      <c r="I1201" s="2" t="e">
        <f>VLOOKUP(C1201,#REF!,5,0)</f>
        <v>#REF!</v>
      </c>
    </row>
    <row r="1202" spans="1:9" ht="16.5" customHeight="1" x14ac:dyDescent="0.2">
      <c r="A1202" s="4">
        <v>1118</v>
      </c>
      <c r="B1202" s="10" t="s">
        <v>2392</v>
      </c>
      <c r="C1202" s="5" t="s">
        <v>2392</v>
      </c>
      <c r="D1202" s="7" t="s">
        <v>2393</v>
      </c>
      <c r="E1202" s="7" t="s">
        <v>2347</v>
      </c>
      <c r="F1202" s="8" t="s">
        <v>3573</v>
      </c>
      <c r="G1202" s="1" t="e">
        <f>VLOOKUP(B1202,#REF!,5,0)</f>
        <v>#REF!</v>
      </c>
      <c r="H1202" s="1" t="e">
        <f>VLOOKUP(B1202,#REF!,5,0)</f>
        <v>#REF!</v>
      </c>
      <c r="I1202" s="2" t="e">
        <f>VLOOKUP(C1202,#REF!,5,0)</f>
        <v>#REF!</v>
      </c>
    </row>
    <row r="1203" spans="1:9" ht="16.5" customHeight="1" x14ac:dyDescent="0.2">
      <c r="A1203" s="4">
        <v>887</v>
      </c>
      <c r="B1203" s="10" t="s">
        <v>1949</v>
      </c>
      <c r="C1203" s="5" t="s">
        <v>1949</v>
      </c>
      <c r="D1203" s="7" t="s">
        <v>1950</v>
      </c>
      <c r="E1203" s="7" t="s">
        <v>1902</v>
      </c>
      <c r="F1203" s="8" t="s">
        <v>3529</v>
      </c>
      <c r="G1203" s="1" t="e">
        <f>VLOOKUP(B1203,#REF!,5,0)</f>
        <v>#REF!</v>
      </c>
      <c r="H1203" s="1" t="e">
        <f>VLOOKUP(B1203,#REF!,5,0)</f>
        <v>#REF!</v>
      </c>
      <c r="I1203" s="2" t="e">
        <f>VLOOKUP(C1203,#REF!,5,0)</f>
        <v>#REF!</v>
      </c>
    </row>
    <row r="1204" spans="1:9" ht="16.5" customHeight="1" x14ac:dyDescent="0.2">
      <c r="A1204" s="4">
        <v>933</v>
      </c>
      <c r="B1204" s="10" t="s">
        <v>2036</v>
      </c>
      <c r="C1204" s="5" t="s">
        <v>2036</v>
      </c>
      <c r="D1204" s="7" t="s">
        <v>2037</v>
      </c>
      <c r="E1204" s="7" t="s">
        <v>1990</v>
      </c>
      <c r="F1204" s="8" t="s">
        <v>3377</v>
      </c>
      <c r="G1204" s="1" t="e">
        <f>VLOOKUP(B1204,#REF!,5,0)</f>
        <v>#REF!</v>
      </c>
      <c r="H1204" s="1" t="e">
        <f>VLOOKUP(B1204,#REF!,5,0)</f>
        <v>#REF!</v>
      </c>
      <c r="I1204" s="2" t="e">
        <f>VLOOKUP(C1204,#REF!,5,0)</f>
        <v>#REF!</v>
      </c>
    </row>
    <row r="1205" spans="1:9" ht="16.5" customHeight="1" x14ac:dyDescent="0.2">
      <c r="A1205" s="4">
        <v>979</v>
      </c>
      <c r="B1205" s="10" t="s">
        <v>2126</v>
      </c>
      <c r="C1205" s="5" t="s">
        <v>2126</v>
      </c>
      <c r="D1205" s="7" t="s">
        <v>2127</v>
      </c>
      <c r="E1205" s="7" t="s">
        <v>2081</v>
      </c>
      <c r="F1205" s="8" t="s">
        <v>3225</v>
      </c>
      <c r="G1205" s="1" t="e">
        <f>VLOOKUP(B1205,#REF!,5,0)</f>
        <v>#REF!</v>
      </c>
      <c r="H1205" s="1" t="e">
        <f>VLOOKUP(B1205,#REF!,5,0)</f>
        <v>#REF!</v>
      </c>
      <c r="I1205" s="2" t="e">
        <f>VLOOKUP(C1205,#REF!,5,0)</f>
        <v>#REF!</v>
      </c>
    </row>
    <row r="1206" spans="1:9" ht="16.5" customHeight="1" x14ac:dyDescent="0.2">
      <c r="A1206" s="4">
        <v>1025</v>
      </c>
      <c r="B1206" s="10" t="s">
        <v>2212</v>
      </c>
      <c r="C1206" s="5" t="s">
        <v>2212</v>
      </c>
      <c r="D1206" s="7" t="s">
        <v>2213</v>
      </c>
      <c r="E1206" s="7" t="s">
        <v>2170</v>
      </c>
      <c r="F1206" s="8" t="s">
        <v>3286</v>
      </c>
      <c r="G1206" s="1" t="e">
        <f>VLOOKUP(B1206,#REF!,5,0)</f>
        <v>#REF!</v>
      </c>
      <c r="H1206" s="1" t="e">
        <f>VLOOKUP(B1206,#REF!,5,0)</f>
        <v>#REF!</v>
      </c>
      <c r="I1206" s="2" t="e">
        <f>VLOOKUP(C1206,#REF!,5,0)</f>
        <v>#REF!</v>
      </c>
    </row>
    <row r="1207" spans="1:9" ht="16.5" customHeight="1" x14ac:dyDescent="0.2">
      <c r="A1207" s="4">
        <v>1071</v>
      </c>
      <c r="B1207" s="10" t="s">
        <v>2303</v>
      </c>
      <c r="C1207" s="5" t="s">
        <v>2303</v>
      </c>
      <c r="D1207" s="7" t="s">
        <v>2304</v>
      </c>
      <c r="E1207" s="7" t="s">
        <v>2258</v>
      </c>
      <c r="F1207" s="8" t="s">
        <v>3507</v>
      </c>
      <c r="G1207" s="1" t="e">
        <f>VLOOKUP(B1207,#REF!,5,0)</f>
        <v>#REF!</v>
      </c>
      <c r="H1207" s="1" t="e">
        <f>VLOOKUP(B1207,#REF!,5,0)</f>
        <v>#REF!</v>
      </c>
      <c r="I1207" s="2" t="e">
        <f>VLOOKUP(C1207,#REF!,5,0)</f>
        <v>#REF!</v>
      </c>
    </row>
    <row r="1208" spans="1:9" ht="16.5" customHeight="1" x14ac:dyDescent="0.2">
      <c r="A1208" s="4">
        <v>1117</v>
      </c>
      <c r="B1208" s="10" t="s">
        <v>2394</v>
      </c>
      <c r="C1208" s="5" t="s">
        <v>2394</v>
      </c>
      <c r="D1208" s="7" t="s">
        <v>2395</v>
      </c>
      <c r="E1208" s="7" t="s">
        <v>2347</v>
      </c>
      <c r="F1208" s="8" t="s">
        <v>3353</v>
      </c>
      <c r="G1208" s="1" t="e">
        <f>VLOOKUP(B1208,#REF!,5,0)</f>
        <v>#REF!</v>
      </c>
      <c r="H1208" s="1" t="e">
        <f>VLOOKUP(B1208,#REF!,5,0)</f>
        <v>#REF!</v>
      </c>
      <c r="I1208" s="2" t="e">
        <f>VLOOKUP(C1208,#REF!,5,0)</f>
        <v>#REF!</v>
      </c>
    </row>
    <row r="1209" spans="1:9" ht="16.5" customHeight="1" x14ac:dyDescent="0.2">
      <c r="A1209" s="4">
        <v>932</v>
      </c>
      <c r="B1209" s="10" t="s">
        <v>2038</v>
      </c>
      <c r="C1209" s="5" t="s">
        <v>2038</v>
      </c>
      <c r="D1209" s="7" t="s">
        <v>2039</v>
      </c>
      <c r="E1209" s="7" t="s">
        <v>1990</v>
      </c>
      <c r="F1209" s="8" t="s">
        <v>3547</v>
      </c>
      <c r="G1209" s="1" t="e">
        <f>VLOOKUP(B1209,#REF!,5,0)</f>
        <v>#REF!</v>
      </c>
      <c r="H1209" s="1" t="e">
        <f>VLOOKUP(B1209,#REF!,5,0)</f>
        <v>#REF!</v>
      </c>
      <c r="I1209" s="2" t="e">
        <f>VLOOKUP(C1209,#REF!,5,0)</f>
        <v>#REF!</v>
      </c>
    </row>
    <row r="1210" spans="1:9" ht="16.5" customHeight="1" x14ac:dyDescent="0.2">
      <c r="A1210" s="4">
        <v>978</v>
      </c>
      <c r="B1210" s="10" t="s">
        <v>2128</v>
      </c>
      <c r="C1210" s="5" t="s">
        <v>2128</v>
      </c>
      <c r="D1210" s="7" t="s">
        <v>2039</v>
      </c>
      <c r="E1210" s="7" t="s">
        <v>2081</v>
      </c>
      <c r="F1210" s="8" t="s">
        <v>3473</v>
      </c>
      <c r="G1210" s="1" t="e">
        <f>VLOOKUP(B1210,#REF!,5,0)</f>
        <v>#REF!</v>
      </c>
      <c r="H1210" s="1" t="e">
        <f>VLOOKUP(B1210,#REF!,5,0)</f>
        <v>#REF!</v>
      </c>
      <c r="I1210" s="2" t="e">
        <f>VLOOKUP(C1210,#REF!,5,0)</f>
        <v>#REF!</v>
      </c>
    </row>
    <row r="1211" spans="1:9" ht="16.5" customHeight="1" x14ac:dyDescent="0.2">
      <c r="A1211" s="4">
        <v>1024</v>
      </c>
      <c r="B1211" s="10" t="s">
        <v>2214</v>
      </c>
      <c r="C1211" s="5" t="s">
        <v>2214</v>
      </c>
      <c r="D1211" s="7" t="s">
        <v>2215</v>
      </c>
      <c r="E1211" s="7" t="s">
        <v>2170</v>
      </c>
      <c r="F1211" s="8" t="s">
        <v>3360</v>
      </c>
      <c r="G1211" s="1" t="e">
        <f>VLOOKUP(B1211,#REF!,5,0)</f>
        <v>#REF!</v>
      </c>
      <c r="H1211" s="1" t="e">
        <f>VLOOKUP(B1211,#REF!,5,0)</f>
        <v>#REF!</v>
      </c>
      <c r="I1211" s="2" t="e">
        <f>VLOOKUP(C1211,#REF!,5,0)</f>
        <v>#REF!</v>
      </c>
    </row>
    <row r="1212" spans="1:9" ht="16.5" customHeight="1" x14ac:dyDescent="0.2">
      <c r="A1212" s="4">
        <v>1070</v>
      </c>
      <c r="B1212" s="10" t="s">
        <v>2305</v>
      </c>
      <c r="C1212" s="5" t="s">
        <v>2305</v>
      </c>
      <c r="D1212" s="7" t="s">
        <v>2306</v>
      </c>
      <c r="E1212" s="7" t="s">
        <v>2258</v>
      </c>
      <c r="F1212" s="8" t="s">
        <v>3542</v>
      </c>
      <c r="G1212" s="1" t="e">
        <f>VLOOKUP(B1212,#REF!,5,0)</f>
        <v>#REF!</v>
      </c>
      <c r="H1212" s="1" t="e">
        <f>VLOOKUP(B1212,#REF!,5,0)</f>
        <v>#REF!</v>
      </c>
      <c r="I1212" s="2" t="e">
        <f>VLOOKUP(C1212,#REF!,5,0)</f>
        <v>#REF!</v>
      </c>
    </row>
    <row r="1213" spans="1:9" ht="16.5" customHeight="1" x14ac:dyDescent="0.2">
      <c r="A1213" s="4">
        <v>1116</v>
      </c>
      <c r="B1213" s="10" t="s">
        <v>2396</v>
      </c>
      <c r="C1213" s="5" t="s">
        <v>2396</v>
      </c>
      <c r="D1213" s="7" t="s">
        <v>2397</v>
      </c>
      <c r="E1213" s="7" t="s">
        <v>2347</v>
      </c>
      <c r="F1213" s="8" t="s">
        <v>3332</v>
      </c>
      <c r="G1213" s="1" t="e">
        <f>VLOOKUP(B1213,#REF!,5,0)</f>
        <v>#REF!</v>
      </c>
      <c r="H1213" s="1" t="e">
        <f>VLOOKUP(B1213,#REF!,5,0)</f>
        <v>#REF!</v>
      </c>
      <c r="I1213" s="2" t="e">
        <f>VLOOKUP(C1213,#REF!,5,0)</f>
        <v>#REF!</v>
      </c>
    </row>
    <row r="1214" spans="1:9" ht="16.5" customHeight="1" x14ac:dyDescent="0.2">
      <c r="A1214" s="4">
        <v>886</v>
      </c>
      <c r="B1214" s="10" t="s">
        <v>1951</v>
      </c>
      <c r="C1214" s="5" t="s">
        <v>1951</v>
      </c>
      <c r="D1214" s="7" t="s">
        <v>1952</v>
      </c>
      <c r="E1214" s="7" t="s">
        <v>1902</v>
      </c>
      <c r="F1214" s="8" t="s">
        <v>3381</v>
      </c>
      <c r="G1214" s="1" t="e">
        <f>VLOOKUP(B1214,#REF!,5,0)</f>
        <v>#REF!</v>
      </c>
      <c r="H1214" s="1" t="e">
        <f>VLOOKUP(B1214,#REF!,5,0)</f>
        <v>#REF!</v>
      </c>
      <c r="I1214" s="2" t="e">
        <f>VLOOKUP(C1214,#REF!,5,0)</f>
        <v>#REF!</v>
      </c>
    </row>
    <row r="1215" spans="1:9" ht="16.5" customHeight="1" x14ac:dyDescent="0.2">
      <c r="A1215" s="4">
        <v>931</v>
      </c>
      <c r="B1215" s="10" t="s">
        <v>2040</v>
      </c>
      <c r="C1215" s="5" t="s">
        <v>2040</v>
      </c>
      <c r="D1215" s="7" t="s">
        <v>2041</v>
      </c>
      <c r="E1215" s="7" t="s">
        <v>1990</v>
      </c>
      <c r="F1215" s="8" t="s">
        <v>3473</v>
      </c>
      <c r="G1215" s="1" t="e">
        <f>VLOOKUP(B1215,#REF!,5,0)</f>
        <v>#REF!</v>
      </c>
      <c r="H1215" s="1" t="e">
        <f>VLOOKUP(B1215,#REF!,5,0)</f>
        <v>#REF!</v>
      </c>
      <c r="I1215" s="2" t="e">
        <f>VLOOKUP(C1215,#REF!,5,0)</f>
        <v>#REF!</v>
      </c>
    </row>
    <row r="1216" spans="1:9" ht="16.5" customHeight="1" x14ac:dyDescent="0.2">
      <c r="A1216" s="4">
        <v>977</v>
      </c>
      <c r="B1216" s="10" t="s">
        <v>2129</v>
      </c>
      <c r="C1216" s="5" t="s">
        <v>2129</v>
      </c>
      <c r="D1216" s="7" t="s">
        <v>2130</v>
      </c>
      <c r="E1216" s="7" t="s">
        <v>2081</v>
      </c>
      <c r="F1216" s="8" t="s">
        <v>3337</v>
      </c>
      <c r="G1216" s="1" t="e">
        <f>VLOOKUP(B1216,#REF!,5,0)</f>
        <v>#REF!</v>
      </c>
      <c r="H1216" s="1" t="e">
        <f>VLOOKUP(B1216,#REF!,5,0)</f>
        <v>#REF!</v>
      </c>
      <c r="I1216" s="2" t="e">
        <f>VLOOKUP(C1216,#REF!,5,0)</f>
        <v>#REF!</v>
      </c>
    </row>
    <row r="1217" spans="1:9" ht="16.5" customHeight="1" x14ac:dyDescent="0.2">
      <c r="A1217" s="4">
        <v>1023</v>
      </c>
      <c r="B1217" s="10" t="s">
        <v>2218</v>
      </c>
      <c r="C1217" s="5" t="s">
        <v>2218</v>
      </c>
      <c r="D1217" s="7" t="s">
        <v>2219</v>
      </c>
      <c r="E1217" s="7" t="s">
        <v>2170</v>
      </c>
      <c r="F1217" s="8" t="s">
        <v>3511</v>
      </c>
      <c r="G1217" s="1" t="e">
        <f>VLOOKUP(B1217,#REF!,5,0)</f>
        <v>#REF!</v>
      </c>
      <c r="H1217" s="1" t="e">
        <f>VLOOKUP(B1217,#REF!,5,0)</f>
        <v>#REF!</v>
      </c>
      <c r="I1217" s="2" t="e">
        <f>VLOOKUP(C1217,#REF!,5,0)</f>
        <v>#REF!</v>
      </c>
    </row>
    <row r="1218" spans="1:9" ht="16.5" customHeight="1" x14ac:dyDescent="0.2">
      <c r="A1218" s="4">
        <v>1069</v>
      </c>
      <c r="B1218" s="10" t="s">
        <v>2307</v>
      </c>
      <c r="C1218" s="5" t="s">
        <v>2307</v>
      </c>
      <c r="D1218" s="7" t="s">
        <v>2308</v>
      </c>
      <c r="E1218" s="7" t="s">
        <v>2258</v>
      </c>
      <c r="F1218" s="8" t="s">
        <v>3433</v>
      </c>
      <c r="G1218" s="1" t="e">
        <f>VLOOKUP(B1218,#REF!,5,0)</f>
        <v>#REF!</v>
      </c>
      <c r="H1218" s="1" t="e">
        <f>VLOOKUP(B1218,#REF!,5,0)</f>
        <v>#REF!</v>
      </c>
      <c r="I1218" s="2" t="e">
        <f>VLOOKUP(C1218,#REF!,5,0)</f>
        <v>#REF!</v>
      </c>
    </row>
    <row r="1219" spans="1:9" ht="16.5" customHeight="1" x14ac:dyDescent="0.2">
      <c r="A1219" s="4">
        <v>1115</v>
      </c>
      <c r="B1219" s="10" t="s">
        <v>2398</v>
      </c>
      <c r="C1219" s="5" t="s">
        <v>2398</v>
      </c>
      <c r="D1219" s="7" t="s">
        <v>2399</v>
      </c>
      <c r="E1219" s="7" t="s">
        <v>2347</v>
      </c>
      <c r="F1219" s="8" t="s">
        <v>3349</v>
      </c>
      <c r="G1219" s="1" t="e">
        <f>VLOOKUP(B1219,#REF!,5,0)</f>
        <v>#REF!</v>
      </c>
      <c r="H1219" s="1" t="e">
        <f>VLOOKUP(B1219,#REF!,5,0)</f>
        <v>#REF!</v>
      </c>
      <c r="I1219" s="2" t="e">
        <f>VLOOKUP(C1219,#REF!,5,0)</f>
        <v>#REF!</v>
      </c>
    </row>
    <row r="1220" spans="1:9" ht="16.5" customHeight="1" x14ac:dyDescent="0.2">
      <c r="A1220" s="4">
        <v>885</v>
      </c>
      <c r="B1220" s="10" t="s">
        <v>1953</v>
      </c>
      <c r="C1220" s="5" t="s">
        <v>1953</v>
      </c>
      <c r="D1220" s="7" t="s">
        <v>1954</v>
      </c>
      <c r="E1220" s="7" t="s">
        <v>1902</v>
      </c>
      <c r="F1220" s="8" t="s">
        <v>3217</v>
      </c>
      <c r="G1220" s="1" t="e">
        <f>VLOOKUP(B1220,#REF!,5,0)</f>
        <v>#REF!</v>
      </c>
      <c r="H1220" s="1" t="e">
        <f>VLOOKUP(B1220,#REF!,5,0)</f>
        <v>#REF!</v>
      </c>
      <c r="I1220" s="2" t="e">
        <f>VLOOKUP(C1220,#REF!,5,0)</f>
        <v>#REF!</v>
      </c>
    </row>
    <row r="1221" spans="1:9" ht="16.5" customHeight="1" x14ac:dyDescent="0.2">
      <c r="A1221" s="4">
        <v>930</v>
      </c>
      <c r="B1221" s="10" t="s">
        <v>2044</v>
      </c>
      <c r="C1221" s="5" t="s">
        <v>2044</v>
      </c>
      <c r="D1221" s="7" t="s">
        <v>2045</v>
      </c>
      <c r="E1221" s="7" t="s">
        <v>1990</v>
      </c>
      <c r="F1221" s="8" t="s">
        <v>3309</v>
      </c>
      <c r="G1221" s="1" t="e">
        <f>VLOOKUP(B1221,#REF!,5,0)</f>
        <v>#REF!</v>
      </c>
      <c r="H1221" s="1" t="e">
        <f>VLOOKUP(B1221,#REF!,5,0)</f>
        <v>#REF!</v>
      </c>
      <c r="I1221" s="2" t="e">
        <f>VLOOKUP(C1221,#REF!,5,0)</f>
        <v>#REF!</v>
      </c>
    </row>
    <row r="1222" spans="1:9" ht="16.5" customHeight="1" x14ac:dyDescent="0.2">
      <c r="A1222" s="4">
        <v>976</v>
      </c>
      <c r="B1222" s="10" t="s">
        <v>2131</v>
      </c>
      <c r="C1222" s="5" t="s">
        <v>2131</v>
      </c>
      <c r="D1222" s="7" t="s">
        <v>2132</v>
      </c>
      <c r="E1222" s="7" t="s">
        <v>2081</v>
      </c>
      <c r="F1222" s="8" t="s">
        <v>3266</v>
      </c>
      <c r="G1222" s="1" t="e">
        <f>VLOOKUP(B1222,#REF!,5,0)</f>
        <v>#REF!</v>
      </c>
      <c r="H1222" s="1" t="e">
        <f>VLOOKUP(B1222,#REF!,5,0)</f>
        <v>#REF!</v>
      </c>
      <c r="I1222" s="2" t="e">
        <f>VLOOKUP(C1222,#REF!,5,0)</f>
        <v>#REF!</v>
      </c>
    </row>
    <row r="1223" spans="1:9" ht="16.5" customHeight="1" x14ac:dyDescent="0.2">
      <c r="A1223" s="4">
        <v>1022</v>
      </c>
      <c r="B1223" s="10" t="s">
        <v>2220</v>
      </c>
      <c r="C1223" s="5" t="s">
        <v>2220</v>
      </c>
      <c r="D1223" s="7" t="s">
        <v>2221</v>
      </c>
      <c r="E1223" s="7" t="s">
        <v>2170</v>
      </c>
      <c r="F1223" s="8" t="s">
        <v>3409</v>
      </c>
      <c r="G1223" s="1" t="e">
        <f>VLOOKUP(B1223,#REF!,5,0)</f>
        <v>#REF!</v>
      </c>
      <c r="H1223" s="1" t="e">
        <f>VLOOKUP(B1223,#REF!,5,0)</f>
        <v>#REF!</v>
      </c>
      <c r="I1223" s="2" t="e">
        <f>VLOOKUP(C1223,#REF!,5,0)</f>
        <v>#REF!</v>
      </c>
    </row>
    <row r="1224" spans="1:9" ht="16.5" customHeight="1" x14ac:dyDescent="0.2">
      <c r="A1224" s="4">
        <v>1068</v>
      </c>
      <c r="B1224" s="10" t="s">
        <v>2309</v>
      </c>
      <c r="C1224" s="5" t="s">
        <v>2309</v>
      </c>
      <c r="D1224" s="7" t="s">
        <v>2310</v>
      </c>
      <c r="E1224" s="7" t="s">
        <v>2258</v>
      </c>
      <c r="F1224" s="8" t="s">
        <v>3570</v>
      </c>
      <c r="G1224" s="1" t="e">
        <f>VLOOKUP(B1224,#REF!,5,0)</f>
        <v>#REF!</v>
      </c>
      <c r="H1224" s="1" t="e">
        <f>VLOOKUP(B1224,#REF!,5,0)</f>
        <v>#REF!</v>
      </c>
      <c r="I1224" s="2" t="e">
        <f>VLOOKUP(C1224,#REF!,5,0)</f>
        <v>#REF!</v>
      </c>
    </row>
    <row r="1225" spans="1:9" ht="16.5" customHeight="1" x14ac:dyDescent="0.2">
      <c r="A1225" s="4">
        <v>1114</v>
      </c>
      <c r="B1225" s="10" t="s">
        <v>2400</v>
      </c>
      <c r="C1225" s="5" t="s">
        <v>2400</v>
      </c>
      <c r="D1225" s="7" t="s">
        <v>2401</v>
      </c>
      <c r="E1225" s="7" t="s">
        <v>2347</v>
      </c>
      <c r="F1225" s="8" t="s">
        <v>3295</v>
      </c>
      <c r="G1225" s="1" t="e">
        <f>VLOOKUP(B1225,#REF!,5,0)</f>
        <v>#REF!</v>
      </c>
      <c r="H1225" s="1" t="e">
        <f>VLOOKUP(B1225,#REF!,5,0)</f>
        <v>#REF!</v>
      </c>
      <c r="I1225" s="2" t="e">
        <f>VLOOKUP(C1225,#REF!,5,0)</f>
        <v>#REF!</v>
      </c>
    </row>
    <row r="1226" spans="1:9" ht="16.5" customHeight="1" x14ac:dyDescent="0.2">
      <c r="A1226" s="4">
        <v>884</v>
      </c>
      <c r="B1226" s="10" t="s">
        <v>1955</v>
      </c>
      <c r="C1226" s="5" t="s">
        <v>1955</v>
      </c>
      <c r="D1226" s="7" t="s">
        <v>1956</v>
      </c>
      <c r="E1226" s="7" t="s">
        <v>1902</v>
      </c>
      <c r="F1226" s="8" t="s">
        <v>3541</v>
      </c>
      <c r="G1226" s="1" t="e">
        <f>VLOOKUP(B1226,#REF!,5,0)</f>
        <v>#REF!</v>
      </c>
      <c r="H1226" s="1" t="e">
        <f>VLOOKUP(B1226,#REF!,5,0)</f>
        <v>#REF!</v>
      </c>
      <c r="I1226" s="2" t="e">
        <f>VLOOKUP(C1226,#REF!,5,0)</f>
        <v>#REF!</v>
      </c>
    </row>
    <row r="1227" spans="1:9" ht="16.5" customHeight="1" x14ac:dyDescent="0.2">
      <c r="A1227" s="4">
        <v>929</v>
      </c>
      <c r="B1227" s="10" t="s">
        <v>2046</v>
      </c>
      <c r="C1227" s="5" t="s">
        <v>2046</v>
      </c>
      <c r="D1227" s="7" t="s">
        <v>2047</v>
      </c>
      <c r="E1227" s="7" t="s">
        <v>1990</v>
      </c>
      <c r="F1227" s="8" t="s">
        <v>3291</v>
      </c>
      <c r="G1227" s="1" t="e">
        <f>VLOOKUP(B1227,#REF!,5,0)</f>
        <v>#REF!</v>
      </c>
      <c r="H1227" s="1" t="e">
        <f>VLOOKUP(B1227,#REF!,5,0)</f>
        <v>#REF!</v>
      </c>
      <c r="I1227" s="2" t="e">
        <f>VLOOKUP(C1227,#REF!,5,0)</f>
        <v>#REF!</v>
      </c>
    </row>
    <row r="1228" spans="1:9" ht="16.5" customHeight="1" x14ac:dyDescent="0.2">
      <c r="A1228" s="4">
        <v>975</v>
      </c>
      <c r="B1228" s="10" t="s">
        <v>2133</v>
      </c>
      <c r="C1228" s="5" t="s">
        <v>2133</v>
      </c>
      <c r="D1228" s="7" t="s">
        <v>2134</v>
      </c>
      <c r="E1228" s="7" t="s">
        <v>2081</v>
      </c>
      <c r="F1228" s="8" t="s">
        <v>3557</v>
      </c>
      <c r="G1228" s="1" t="e">
        <f>VLOOKUP(B1228,#REF!,5,0)</f>
        <v>#REF!</v>
      </c>
      <c r="H1228" s="1" t="e">
        <f>VLOOKUP(B1228,#REF!,5,0)</f>
        <v>#REF!</v>
      </c>
      <c r="I1228" s="2" t="e">
        <f>VLOOKUP(C1228,#REF!,5,0)</f>
        <v>#REF!</v>
      </c>
    </row>
    <row r="1229" spans="1:9" ht="16.5" customHeight="1" x14ac:dyDescent="0.2">
      <c r="A1229" s="4">
        <v>1021</v>
      </c>
      <c r="B1229" s="10" t="s">
        <v>2222</v>
      </c>
      <c r="C1229" s="5" t="s">
        <v>2222</v>
      </c>
      <c r="D1229" s="7" t="s">
        <v>2223</v>
      </c>
      <c r="E1229" s="7" t="s">
        <v>2170</v>
      </c>
      <c r="F1229" s="8" t="s">
        <v>3561</v>
      </c>
      <c r="G1229" s="1" t="e">
        <f>VLOOKUP(B1229,#REF!,5,0)</f>
        <v>#REF!</v>
      </c>
      <c r="H1229" s="1" t="e">
        <f>VLOOKUP(B1229,#REF!,5,0)</f>
        <v>#REF!</v>
      </c>
      <c r="I1229" s="2" t="e">
        <f>VLOOKUP(C1229,#REF!,5,0)</f>
        <v>#REF!</v>
      </c>
    </row>
    <row r="1230" spans="1:9" ht="16.5" customHeight="1" x14ac:dyDescent="0.2">
      <c r="A1230" s="4">
        <v>1067</v>
      </c>
      <c r="B1230" s="10" t="s">
        <v>2313</v>
      </c>
      <c r="C1230" s="5" t="s">
        <v>2313</v>
      </c>
      <c r="D1230" s="7" t="s">
        <v>2314</v>
      </c>
      <c r="E1230" s="7" t="s">
        <v>2258</v>
      </c>
      <c r="F1230" s="8" t="s">
        <v>3569</v>
      </c>
      <c r="G1230" s="1" t="e">
        <f>VLOOKUP(B1230,#REF!,5,0)</f>
        <v>#REF!</v>
      </c>
      <c r="H1230" s="1" t="e">
        <f>VLOOKUP(B1230,#REF!,5,0)</f>
        <v>#REF!</v>
      </c>
      <c r="I1230" s="2" t="e">
        <f>VLOOKUP(C1230,#REF!,5,0)</f>
        <v>#REF!</v>
      </c>
    </row>
    <row r="1231" spans="1:9" ht="16.5" customHeight="1" x14ac:dyDescent="0.2">
      <c r="A1231" s="4">
        <v>1113</v>
      </c>
      <c r="B1231" s="10" t="s">
        <v>2402</v>
      </c>
      <c r="C1231" s="5" t="s">
        <v>2402</v>
      </c>
      <c r="D1231" s="7" t="s">
        <v>2403</v>
      </c>
      <c r="E1231" s="7" t="s">
        <v>2347</v>
      </c>
      <c r="F1231" s="8" t="s">
        <v>3416</v>
      </c>
      <c r="G1231" s="1" t="e">
        <f>VLOOKUP(B1231,#REF!,5,0)</f>
        <v>#REF!</v>
      </c>
      <c r="H1231" s="1" t="e">
        <f>VLOOKUP(B1231,#REF!,5,0)</f>
        <v>#REF!</v>
      </c>
      <c r="I1231" s="2" t="e">
        <f>VLOOKUP(C1231,#REF!,5,0)</f>
        <v>#REF!</v>
      </c>
    </row>
    <row r="1232" spans="1:9" ht="16.5" customHeight="1" x14ac:dyDescent="0.2">
      <c r="A1232" s="4">
        <v>928</v>
      </c>
      <c r="B1232" s="10" t="s">
        <v>2048</v>
      </c>
      <c r="C1232" s="5" t="s">
        <v>2048</v>
      </c>
      <c r="D1232" s="7" t="s">
        <v>2049</v>
      </c>
      <c r="E1232" s="7" t="s">
        <v>1990</v>
      </c>
      <c r="F1232" s="8" t="s">
        <v>3308</v>
      </c>
      <c r="G1232" s="1" t="e">
        <f>VLOOKUP(B1232,#REF!,5,0)</f>
        <v>#REF!</v>
      </c>
      <c r="H1232" s="1" t="e">
        <f>VLOOKUP(B1232,#REF!,5,0)</f>
        <v>#REF!</v>
      </c>
      <c r="I1232" s="2" t="e">
        <f>VLOOKUP(C1232,#REF!,5,0)</f>
        <v>#REF!</v>
      </c>
    </row>
    <row r="1233" spans="1:9" ht="16.5" customHeight="1" x14ac:dyDescent="0.2">
      <c r="A1233" s="4">
        <v>974</v>
      </c>
      <c r="B1233" s="10" t="s">
        <v>2135</v>
      </c>
      <c r="C1233" s="5" t="s">
        <v>2135</v>
      </c>
      <c r="D1233" s="7" t="s">
        <v>2136</v>
      </c>
      <c r="E1233" s="7" t="s">
        <v>2081</v>
      </c>
      <c r="F1233" s="8" t="s">
        <v>3414</v>
      </c>
      <c r="G1233" s="1" t="e">
        <f>VLOOKUP(B1233,#REF!,5,0)</f>
        <v>#REF!</v>
      </c>
      <c r="H1233" s="1" t="e">
        <f>VLOOKUP(B1233,#REF!,5,0)</f>
        <v>#REF!</v>
      </c>
      <c r="I1233" s="2" t="e">
        <f>VLOOKUP(C1233,#REF!,5,0)</f>
        <v>#REF!</v>
      </c>
    </row>
    <row r="1234" spans="1:9" ht="16.5" customHeight="1" x14ac:dyDescent="0.2">
      <c r="A1234" s="4">
        <v>1020</v>
      </c>
      <c r="B1234" s="10" t="s">
        <v>2224</v>
      </c>
      <c r="C1234" s="5" t="s">
        <v>2224</v>
      </c>
      <c r="D1234" s="7" t="s">
        <v>2225</v>
      </c>
      <c r="E1234" s="7" t="s">
        <v>2170</v>
      </c>
      <c r="F1234" s="8" t="s">
        <v>3314</v>
      </c>
      <c r="G1234" s="1" t="e">
        <f>VLOOKUP(B1234,#REF!,5,0)</f>
        <v>#REF!</v>
      </c>
      <c r="H1234" s="1" t="e">
        <f>VLOOKUP(B1234,#REF!,5,0)</f>
        <v>#REF!</v>
      </c>
      <c r="I1234" s="2" t="e">
        <f>VLOOKUP(C1234,#REF!,5,0)</f>
        <v>#REF!</v>
      </c>
    </row>
    <row r="1235" spans="1:9" ht="16.5" customHeight="1" x14ac:dyDescent="0.2">
      <c r="A1235" s="4">
        <v>1066</v>
      </c>
      <c r="B1235" s="10" t="s">
        <v>2315</v>
      </c>
      <c r="C1235" s="5" t="s">
        <v>2315</v>
      </c>
      <c r="D1235" s="7" t="s">
        <v>2316</v>
      </c>
      <c r="E1235" s="7" t="s">
        <v>2258</v>
      </c>
      <c r="F1235" s="8" t="s">
        <v>3550</v>
      </c>
      <c r="G1235" s="1" t="e">
        <f>VLOOKUP(B1235,#REF!,5,0)</f>
        <v>#REF!</v>
      </c>
      <c r="H1235" s="1" t="e">
        <f>VLOOKUP(B1235,#REF!,5,0)</f>
        <v>#REF!</v>
      </c>
      <c r="I1235" s="2" t="e">
        <f>VLOOKUP(C1235,#REF!,5,0)</f>
        <v>#REF!</v>
      </c>
    </row>
    <row r="1236" spans="1:9" ht="16.5" customHeight="1" x14ac:dyDescent="0.2">
      <c r="A1236" s="4">
        <v>1112</v>
      </c>
      <c r="B1236" s="10" t="s">
        <v>2404</v>
      </c>
      <c r="C1236" s="5" t="s">
        <v>2404</v>
      </c>
      <c r="D1236" s="7" t="s">
        <v>2405</v>
      </c>
      <c r="E1236" s="7" t="s">
        <v>2347</v>
      </c>
      <c r="F1236" s="8" t="s">
        <v>3298</v>
      </c>
      <c r="G1236" s="1" t="e">
        <f>VLOOKUP(B1236,#REF!,5,0)</f>
        <v>#REF!</v>
      </c>
      <c r="H1236" s="1" t="e">
        <f>VLOOKUP(B1236,#REF!,5,0)</f>
        <v>#REF!</v>
      </c>
      <c r="I1236" s="2" t="e">
        <f>VLOOKUP(C1236,#REF!,5,0)</f>
        <v>#REF!</v>
      </c>
    </row>
    <row r="1237" spans="1:9" ht="16.5" customHeight="1" x14ac:dyDescent="0.2">
      <c r="A1237" s="4">
        <v>883</v>
      </c>
      <c r="B1237" s="10" t="s">
        <v>1959</v>
      </c>
      <c r="C1237" s="5" t="s">
        <v>1959</v>
      </c>
      <c r="D1237" s="7" t="s">
        <v>1960</v>
      </c>
      <c r="E1237" s="7" t="s">
        <v>1902</v>
      </c>
      <c r="F1237" s="8" t="s">
        <v>3310</v>
      </c>
      <c r="G1237" s="1" t="e">
        <f>VLOOKUP(B1237,#REF!,5,0)</f>
        <v>#REF!</v>
      </c>
      <c r="H1237" s="1" t="e">
        <f>VLOOKUP(B1237,#REF!,5,0)</f>
        <v>#REF!</v>
      </c>
      <c r="I1237" s="2" t="e">
        <f>VLOOKUP(C1237,#REF!,5,0)</f>
        <v>#REF!</v>
      </c>
    </row>
    <row r="1238" spans="1:9" ht="16.5" customHeight="1" x14ac:dyDescent="0.2">
      <c r="A1238" s="4">
        <v>927</v>
      </c>
      <c r="B1238" s="10" t="s">
        <v>2050</v>
      </c>
      <c r="C1238" s="5" t="s">
        <v>2050</v>
      </c>
      <c r="D1238" s="7" t="s">
        <v>2051</v>
      </c>
      <c r="E1238" s="7" t="s">
        <v>1990</v>
      </c>
      <c r="F1238" s="8" t="s">
        <v>3546</v>
      </c>
      <c r="G1238" s="1" t="e">
        <f>VLOOKUP(B1238,#REF!,5,0)</f>
        <v>#REF!</v>
      </c>
      <c r="H1238" s="1" t="e">
        <f>VLOOKUP(B1238,#REF!,5,0)</f>
        <v>#REF!</v>
      </c>
      <c r="I1238" s="2" t="e">
        <f>VLOOKUP(C1238,#REF!,5,0)</f>
        <v>#REF!</v>
      </c>
    </row>
    <row r="1239" spans="1:9" ht="16.5" customHeight="1" x14ac:dyDescent="0.2">
      <c r="A1239" s="4">
        <v>973</v>
      </c>
      <c r="B1239" s="10" t="s">
        <v>2137</v>
      </c>
      <c r="C1239" s="5" t="s">
        <v>2137</v>
      </c>
      <c r="D1239" s="7" t="s">
        <v>2138</v>
      </c>
      <c r="E1239" s="7" t="s">
        <v>2081</v>
      </c>
      <c r="F1239" s="8" t="s">
        <v>3458</v>
      </c>
      <c r="G1239" s="1" t="e">
        <f>VLOOKUP(B1239,#REF!,5,0)</f>
        <v>#REF!</v>
      </c>
      <c r="H1239" s="1" t="e">
        <f>VLOOKUP(B1239,#REF!,5,0)</f>
        <v>#REF!</v>
      </c>
      <c r="I1239" s="2" t="e">
        <f>VLOOKUP(C1239,#REF!,5,0)</f>
        <v>#REF!</v>
      </c>
    </row>
    <row r="1240" spans="1:9" ht="16.5" customHeight="1" x14ac:dyDescent="0.2">
      <c r="A1240" s="4">
        <v>1019</v>
      </c>
      <c r="B1240" s="10" t="s">
        <v>2226</v>
      </c>
      <c r="C1240" s="5" t="s">
        <v>2226</v>
      </c>
      <c r="D1240" s="7" t="s">
        <v>2227</v>
      </c>
      <c r="E1240" s="7" t="s">
        <v>2170</v>
      </c>
      <c r="F1240" s="8" t="s">
        <v>3539</v>
      </c>
      <c r="G1240" s="1" t="e">
        <f>VLOOKUP(B1240,#REF!,5,0)</f>
        <v>#REF!</v>
      </c>
      <c r="H1240" s="1" t="e">
        <f>VLOOKUP(B1240,#REF!,5,0)</f>
        <v>#REF!</v>
      </c>
      <c r="I1240" s="2" t="e">
        <f>VLOOKUP(C1240,#REF!,5,0)</f>
        <v>#REF!</v>
      </c>
    </row>
    <row r="1241" spans="1:9" ht="16.5" customHeight="1" x14ac:dyDescent="0.2">
      <c r="A1241" s="4">
        <v>1065</v>
      </c>
      <c r="B1241" s="10" t="s">
        <v>2317</v>
      </c>
      <c r="C1241" s="5" t="s">
        <v>2317</v>
      </c>
      <c r="D1241" s="7" t="s">
        <v>2318</v>
      </c>
      <c r="E1241" s="7" t="s">
        <v>2258</v>
      </c>
      <c r="F1241" s="8" t="s">
        <v>3219</v>
      </c>
      <c r="G1241" s="1" t="e">
        <f>VLOOKUP(B1241,#REF!,5,0)</f>
        <v>#REF!</v>
      </c>
      <c r="H1241" s="1" t="e">
        <f>VLOOKUP(B1241,#REF!,5,0)</f>
        <v>#REF!</v>
      </c>
      <c r="I1241" s="2" t="e">
        <f>VLOOKUP(C1241,#REF!,5,0)</f>
        <v>#REF!</v>
      </c>
    </row>
    <row r="1242" spans="1:9" ht="16.5" customHeight="1" x14ac:dyDescent="0.2">
      <c r="A1242" s="4">
        <v>1111</v>
      </c>
      <c r="B1242" s="10" t="s">
        <v>2406</v>
      </c>
      <c r="C1242" s="5" t="s">
        <v>2406</v>
      </c>
      <c r="D1242" s="7" t="s">
        <v>2407</v>
      </c>
      <c r="E1242" s="7" t="s">
        <v>2347</v>
      </c>
      <c r="F1242" s="8" t="s">
        <v>3404</v>
      </c>
      <c r="G1242" s="1" t="e">
        <f>VLOOKUP(B1242,#REF!,5,0)</f>
        <v>#REF!</v>
      </c>
      <c r="H1242" s="1" t="e">
        <f>VLOOKUP(B1242,#REF!,5,0)</f>
        <v>#REF!</v>
      </c>
      <c r="I1242" s="2" t="e">
        <f>VLOOKUP(C1242,#REF!,5,0)</f>
        <v>#REF!</v>
      </c>
    </row>
    <row r="1243" spans="1:9" ht="16.5" customHeight="1" x14ac:dyDescent="0.2">
      <c r="A1243" s="4">
        <v>882</v>
      </c>
      <c r="B1243" s="10" t="s">
        <v>1961</v>
      </c>
      <c r="C1243" s="5" t="s">
        <v>1961</v>
      </c>
      <c r="D1243" s="7" t="s">
        <v>1962</v>
      </c>
      <c r="E1243" s="7" t="s">
        <v>1902</v>
      </c>
      <c r="F1243" s="8" t="s">
        <v>3414</v>
      </c>
      <c r="G1243" s="1" t="e">
        <f>VLOOKUP(B1243,#REF!,5,0)</f>
        <v>#REF!</v>
      </c>
      <c r="H1243" s="1" t="e">
        <f>VLOOKUP(B1243,#REF!,5,0)</f>
        <v>#REF!</v>
      </c>
      <c r="I1243" s="2" t="e">
        <f>VLOOKUP(C1243,#REF!,5,0)</f>
        <v>#REF!</v>
      </c>
    </row>
    <row r="1244" spans="1:9" ht="16.5" customHeight="1" x14ac:dyDescent="0.2">
      <c r="A1244" s="4">
        <v>926</v>
      </c>
      <c r="B1244" s="10" t="s">
        <v>2052</v>
      </c>
      <c r="C1244" s="5" t="s">
        <v>2052</v>
      </c>
      <c r="D1244" s="7" t="s">
        <v>2053</v>
      </c>
      <c r="E1244" s="7" t="s">
        <v>1990</v>
      </c>
      <c r="F1244" s="8" t="s">
        <v>3232</v>
      </c>
      <c r="G1244" s="1" t="e">
        <f>VLOOKUP(B1244,#REF!,5,0)</f>
        <v>#REF!</v>
      </c>
      <c r="H1244" s="1" t="e">
        <f>VLOOKUP(B1244,#REF!,5,0)</f>
        <v>#REF!</v>
      </c>
      <c r="I1244" s="2" t="e">
        <f>VLOOKUP(C1244,#REF!,5,0)</f>
        <v>#REF!</v>
      </c>
    </row>
    <row r="1245" spans="1:9" ht="16.5" customHeight="1" x14ac:dyDescent="0.2">
      <c r="A1245" s="4">
        <v>972</v>
      </c>
      <c r="B1245" s="10" t="s">
        <v>2141</v>
      </c>
      <c r="C1245" s="5" t="s">
        <v>2141</v>
      </c>
      <c r="D1245" s="7" t="s">
        <v>2142</v>
      </c>
      <c r="E1245" s="7" t="s">
        <v>2081</v>
      </c>
      <c r="F1245" s="8" t="s">
        <v>3266</v>
      </c>
      <c r="G1245" s="1" t="e">
        <f>VLOOKUP(B1245,#REF!,5,0)</f>
        <v>#REF!</v>
      </c>
      <c r="H1245" s="1" t="e">
        <f>VLOOKUP(B1245,#REF!,5,0)</f>
        <v>#REF!</v>
      </c>
      <c r="I1245" s="2" t="e">
        <f>VLOOKUP(C1245,#REF!,5,0)</f>
        <v>#REF!</v>
      </c>
    </row>
    <row r="1246" spans="1:9" ht="16.5" customHeight="1" x14ac:dyDescent="0.2">
      <c r="A1246" s="4">
        <v>1018</v>
      </c>
      <c r="B1246" s="10" t="s">
        <v>2228</v>
      </c>
      <c r="C1246" s="5" t="s">
        <v>2228</v>
      </c>
      <c r="D1246" s="7" t="s">
        <v>2229</v>
      </c>
      <c r="E1246" s="7" t="s">
        <v>2170</v>
      </c>
      <c r="F1246" s="8" t="s">
        <v>3423</v>
      </c>
      <c r="G1246" s="1" t="e">
        <f>VLOOKUP(B1246,#REF!,5,0)</f>
        <v>#REF!</v>
      </c>
      <c r="H1246" s="1" t="e">
        <f>VLOOKUP(B1246,#REF!,5,0)</f>
        <v>#REF!</v>
      </c>
      <c r="I1246" s="2" t="e">
        <f>VLOOKUP(C1246,#REF!,5,0)</f>
        <v>#REF!</v>
      </c>
    </row>
    <row r="1247" spans="1:9" ht="16.5" customHeight="1" x14ac:dyDescent="0.2">
      <c r="A1247" s="4">
        <v>1064</v>
      </c>
      <c r="B1247" s="10" t="s">
        <v>2319</v>
      </c>
      <c r="C1247" s="5" t="s">
        <v>2319</v>
      </c>
      <c r="D1247" s="7" t="s">
        <v>667</v>
      </c>
      <c r="E1247" s="7" t="s">
        <v>2258</v>
      </c>
      <c r="F1247" s="8" t="s">
        <v>3568</v>
      </c>
      <c r="G1247" s="1" t="e">
        <f>VLOOKUP(B1247,#REF!,5,0)</f>
        <v>#REF!</v>
      </c>
      <c r="H1247" s="1" t="e">
        <f>VLOOKUP(B1247,#REF!,5,0)</f>
        <v>#REF!</v>
      </c>
      <c r="I1247" s="2" t="e">
        <f>VLOOKUP(C1247,#REF!,5,0)</f>
        <v>#REF!</v>
      </c>
    </row>
    <row r="1248" spans="1:9" ht="16.5" customHeight="1" x14ac:dyDescent="0.2">
      <c r="A1248" s="4">
        <v>1110</v>
      </c>
      <c r="B1248" s="10" t="s">
        <v>2408</v>
      </c>
      <c r="C1248" s="5" t="s">
        <v>2408</v>
      </c>
      <c r="D1248" s="7" t="s">
        <v>2409</v>
      </c>
      <c r="E1248" s="7" t="s">
        <v>2347</v>
      </c>
      <c r="F1248" s="8" t="s">
        <v>3509</v>
      </c>
      <c r="G1248" s="1" t="e">
        <f>VLOOKUP(B1248,#REF!,5,0)</f>
        <v>#REF!</v>
      </c>
      <c r="H1248" s="1" t="e">
        <f>VLOOKUP(B1248,#REF!,5,0)</f>
        <v>#REF!</v>
      </c>
      <c r="I1248" s="2" t="e">
        <f>VLOOKUP(C1248,#REF!,5,0)</f>
        <v>#REF!</v>
      </c>
    </row>
    <row r="1249" spans="1:9" ht="16.5" customHeight="1" x14ac:dyDescent="0.2">
      <c r="A1249" s="4">
        <v>881</v>
      </c>
      <c r="B1249" s="10" t="s">
        <v>1963</v>
      </c>
      <c r="C1249" s="5" t="s">
        <v>1963</v>
      </c>
      <c r="D1249" s="7" t="s">
        <v>1964</v>
      </c>
      <c r="E1249" s="7" t="s">
        <v>1902</v>
      </c>
      <c r="F1249" s="8" t="s">
        <v>3436</v>
      </c>
      <c r="G1249" s="1" t="e">
        <f>VLOOKUP(B1249,#REF!,5,0)</f>
        <v>#REF!</v>
      </c>
      <c r="H1249" s="1" t="e">
        <f>VLOOKUP(B1249,#REF!,5,0)</f>
        <v>#REF!</v>
      </c>
      <c r="I1249" s="2" t="e">
        <f>VLOOKUP(C1249,#REF!,5,0)</f>
        <v>#REF!</v>
      </c>
    </row>
    <row r="1250" spans="1:9" ht="16.5" customHeight="1" x14ac:dyDescent="0.2">
      <c r="A1250" s="4">
        <v>925</v>
      </c>
      <c r="B1250" s="10" t="s">
        <v>2054</v>
      </c>
      <c r="C1250" s="5" t="s">
        <v>2054</v>
      </c>
      <c r="D1250" s="7" t="s">
        <v>2055</v>
      </c>
      <c r="E1250" s="7" t="s">
        <v>1990</v>
      </c>
      <c r="F1250" s="8" t="s">
        <v>3387</v>
      </c>
      <c r="G1250" s="1" t="e">
        <f>VLOOKUP(B1250,#REF!,5,0)</f>
        <v>#REF!</v>
      </c>
      <c r="H1250" s="1" t="e">
        <f>VLOOKUP(B1250,#REF!,5,0)</f>
        <v>#REF!</v>
      </c>
      <c r="I1250" s="2" t="e">
        <f>VLOOKUP(C1250,#REF!,5,0)</f>
        <v>#REF!</v>
      </c>
    </row>
    <row r="1251" spans="1:9" ht="16.5" customHeight="1" x14ac:dyDescent="0.2">
      <c r="A1251" s="4">
        <v>971</v>
      </c>
      <c r="B1251" s="10" t="s">
        <v>2143</v>
      </c>
      <c r="C1251" s="5" t="s">
        <v>2143</v>
      </c>
      <c r="D1251" s="7" t="s">
        <v>2144</v>
      </c>
      <c r="E1251" s="7" t="s">
        <v>2081</v>
      </c>
      <c r="F1251" s="8" t="s">
        <v>3556</v>
      </c>
      <c r="G1251" s="1" t="e">
        <f>VLOOKUP(B1251,#REF!,5,0)</f>
        <v>#REF!</v>
      </c>
      <c r="H1251" s="1" t="e">
        <f>VLOOKUP(B1251,#REF!,5,0)</f>
        <v>#REF!</v>
      </c>
      <c r="I1251" s="2" t="e">
        <f>VLOOKUP(C1251,#REF!,5,0)</f>
        <v>#REF!</v>
      </c>
    </row>
    <row r="1252" spans="1:9" ht="16.5" customHeight="1" x14ac:dyDescent="0.2">
      <c r="A1252" s="4">
        <v>1017</v>
      </c>
      <c r="B1252" s="10" t="s">
        <v>2232</v>
      </c>
      <c r="C1252" s="5" t="s">
        <v>2232</v>
      </c>
      <c r="D1252" s="7" t="s">
        <v>2233</v>
      </c>
      <c r="E1252" s="7" t="s">
        <v>2170</v>
      </c>
      <c r="F1252" s="8" t="s">
        <v>3560</v>
      </c>
      <c r="G1252" s="1" t="e">
        <f>VLOOKUP(B1252,#REF!,5,0)</f>
        <v>#REF!</v>
      </c>
      <c r="H1252" s="1" t="e">
        <f>VLOOKUP(B1252,#REF!,5,0)</f>
        <v>#REF!</v>
      </c>
      <c r="I1252" s="2" t="e">
        <f>VLOOKUP(C1252,#REF!,5,0)</f>
        <v>#REF!</v>
      </c>
    </row>
    <row r="1253" spans="1:9" ht="16.5" customHeight="1" x14ac:dyDescent="0.2">
      <c r="A1253" s="4">
        <v>1063</v>
      </c>
      <c r="B1253" s="10" t="s">
        <v>2320</v>
      </c>
      <c r="C1253" s="5" t="s">
        <v>2320</v>
      </c>
      <c r="D1253" s="7" t="s">
        <v>2321</v>
      </c>
      <c r="E1253" s="7" t="s">
        <v>2258</v>
      </c>
      <c r="F1253" s="8" t="s">
        <v>3245</v>
      </c>
      <c r="G1253" s="1" t="e">
        <f>VLOOKUP(B1253,#REF!,5,0)</f>
        <v>#REF!</v>
      </c>
      <c r="H1253" s="1" t="e">
        <f>VLOOKUP(B1253,#REF!,5,0)</f>
        <v>#REF!</v>
      </c>
      <c r="I1253" s="2" t="e">
        <f>VLOOKUP(C1253,#REF!,5,0)</f>
        <v>#REF!</v>
      </c>
    </row>
    <row r="1254" spans="1:9" ht="16.5" customHeight="1" x14ac:dyDescent="0.2">
      <c r="A1254" s="4">
        <v>1109</v>
      </c>
      <c r="B1254" s="10" t="s">
        <v>2412</v>
      </c>
      <c r="C1254" s="5" t="s">
        <v>2412</v>
      </c>
      <c r="D1254" s="7" t="s">
        <v>2413</v>
      </c>
      <c r="E1254" s="7" t="s">
        <v>2347</v>
      </c>
      <c r="F1254" s="8" t="s">
        <v>3349</v>
      </c>
      <c r="G1254" s="1" t="e">
        <f>VLOOKUP(B1254,#REF!,5,0)</f>
        <v>#REF!</v>
      </c>
      <c r="H1254" s="1" t="e">
        <f>VLOOKUP(B1254,#REF!,5,0)</f>
        <v>#REF!</v>
      </c>
      <c r="I1254" s="2" t="e">
        <f>VLOOKUP(C1254,#REF!,5,0)</f>
        <v>#REF!</v>
      </c>
    </row>
    <row r="1255" spans="1:9" ht="16.5" customHeight="1" x14ac:dyDescent="0.2">
      <c r="A1255" s="4">
        <v>880</v>
      </c>
      <c r="B1255" s="10" t="s">
        <v>1967</v>
      </c>
      <c r="C1255" s="5" t="s">
        <v>1967</v>
      </c>
      <c r="D1255" s="7" t="s">
        <v>1968</v>
      </c>
      <c r="E1255" s="7" t="s">
        <v>1902</v>
      </c>
      <c r="F1255" s="8" t="s">
        <v>3540</v>
      </c>
      <c r="G1255" s="1" t="e">
        <f>VLOOKUP(B1255,#REF!,5,0)</f>
        <v>#REF!</v>
      </c>
      <c r="H1255" s="1" t="e">
        <f>VLOOKUP(B1255,#REF!,5,0)</f>
        <v>#REF!</v>
      </c>
      <c r="I1255" s="2" t="e">
        <f>VLOOKUP(C1255,#REF!,5,0)</f>
        <v>#REF!</v>
      </c>
    </row>
    <row r="1256" spans="1:9" ht="16.5" customHeight="1" x14ac:dyDescent="0.2">
      <c r="A1256" s="4">
        <v>924</v>
      </c>
      <c r="B1256" s="10" t="s">
        <v>2058</v>
      </c>
      <c r="C1256" s="5" t="s">
        <v>2058</v>
      </c>
      <c r="D1256" s="7" t="s">
        <v>2059</v>
      </c>
      <c r="E1256" s="7" t="s">
        <v>1990</v>
      </c>
      <c r="F1256" s="8" t="s">
        <v>3545</v>
      </c>
      <c r="G1256" s="1" t="e">
        <f>VLOOKUP(B1256,#REF!,5,0)</f>
        <v>#REF!</v>
      </c>
      <c r="H1256" s="1" t="e">
        <f>VLOOKUP(B1256,#REF!,5,0)</f>
        <v>#REF!</v>
      </c>
      <c r="I1256" s="2" t="e">
        <f>VLOOKUP(C1256,#REF!,5,0)</f>
        <v>#REF!</v>
      </c>
    </row>
    <row r="1257" spans="1:9" ht="16.5" customHeight="1" x14ac:dyDescent="0.2">
      <c r="A1257" s="4">
        <v>970</v>
      </c>
      <c r="B1257" s="10" t="s">
        <v>2145</v>
      </c>
      <c r="C1257" s="5" t="s">
        <v>2145</v>
      </c>
      <c r="D1257" s="7" t="s">
        <v>2146</v>
      </c>
      <c r="E1257" s="7" t="s">
        <v>2081</v>
      </c>
      <c r="F1257" s="8" t="s">
        <v>3555</v>
      </c>
      <c r="G1257" s="1" t="e">
        <f>VLOOKUP(B1257,#REF!,5,0)</f>
        <v>#REF!</v>
      </c>
      <c r="H1257" s="1" t="e">
        <f>VLOOKUP(B1257,#REF!,5,0)</f>
        <v>#REF!</v>
      </c>
      <c r="I1257" s="2" t="e">
        <f>VLOOKUP(C1257,#REF!,5,0)</f>
        <v>#REF!</v>
      </c>
    </row>
    <row r="1258" spans="1:9" ht="16.5" customHeight="1" x14ac:dyDescent="0.2">
      <c r="A1258" s="4">
        <v>1016</v>
      </c>
      <c r="B1258" s="10" t="s">
        <v>2234</v>
      </c>
      <c r="C1258" s="5" t="s">
        <v>2234</v>
      </c>
      <c r="D1258" s="7" t="s">
        <v>2235</v>
      </c>
      <c r="E1258" s="7" t="s">
        <v>2170</v>
      </c>
      <c r="F1258" s="8" t="s">
        <v>3458</v>
      </c>
      <c r="G1258" s="1" t="e">
        <f>VLOOKUP(B1258,#REF!,5,0)</f>
        <v>#REF!</v>
      </c>
      <c r="H1258" s="1" t="e">
        <f>VLOOKUP(B1258,#REF!,5,0)</f>
        <v>#REF!</v>
      </c>
      <c r="I1258" s="2" t="e">
        <f>VLOOKUP(C1258,#REF!,5,0)</f>
        <v>#REF!</v>
      </c>
    </row>
    <row r="1259" spans="1:9" ht="16.5" customHeight="1" x14ac:dyDescent="0.2">
      <c r="A1259" s="4">
        <v>1062</v>
      </c>
      <c r="B1259" s="10" t="s">
        <v>2322</v>
      </c>
      <c r="C1259" s="5" t="s">
        <v>2322</v>
      </c>
      <c r="D1259" s="7" t="s">
        <v>2323</v>
      </c>
      <c r="E1259" s="7" t="s">
        <v>2258</v>
      </c>
      <c r="F1259" s="8" t="s">
        <v>3354</v>
      </c>
      <c r="G1259" s="1" t="e">
        <f>VLOOKUP(B1259,#REF!,5,0)</f>
        <v>#REF!</v>
      </c>
      <c r="H1259" s="1" t="e">
        <f>VLOOKUP(B1259,#REF!,5,0)</f>
        <v>#REF!</v>
      </c>
      <c r="I1259" s="2" t="e">
        <f>VLOOKUP(C1259,#REF!,5,0)</f>
        <v>#REF!</v>
      </c>
    </row>
    <row r="1260" spans="1:9" ht="16.5" customHeight="1" x14ac:dyDescent="0.2">
      <c r="A1260" s="4">
        <v>1108</v>
      </c>
      <c r="B1260" s="10" t="s">
        <v>2414</v>
      </c>
      <c r="C1260" s="5" t="s">
        <v>2414</v>
      </c>
      <c r="D1260" s="7" t="s">
        <v>2415</v>
      </c>
      <c r="E1260" s="7" t="s">
        <v>2347</v>
      </c>
      <c r="F1260" s="8" t="s">
        <v>3394</v>
      </c>
      <c r="G1260" s="1" t="e">
        <f>VLOOKUP(B1260,#REF!,5,0)</f>
        <v>#REF!</v>
      </c>
      <c r="H1260" s="1" t="e">
        <f>VLOOKUP(B1260,#REF!,5,0)</f>
        <v>#REF!</v>
      </c>
      <c r="I1260" s="2" t="e">
        <f>VLOOKUP(C1260,#REF!,5,0)</f>
        <v>#REF!</v>
      </c>
    </row>
    <row r="1261" spans="1:9" ht="16.5" customHeight="1" x14ac:dyDescent="0.2">
      <c r="A1261" s="4">
        <v>879</v>
      </c>
      <c r="B1261" s="10" t="s">
        <v>1969</v>
      </c>
      <c r="C1261" s="5" t="s">
        <v>1969</v>
      </c>
      <c r="D1261" s="7" t="s">
        <v>1970</v>
      </c>
      <c r="E1261" s="7" t="s">
        <v>1902</v>
      </c>
      <c r="F1261" s="8" t="s">
        <v>3327</v>
      </c>
      <c r="G1261" s="1" t="e">
        <f>VLOOKUP(B1261,#REF!,5,0)</f>
        <v>#REF!</v>
      </c>
      <c r="H1261" s="1" t="e">
        <f>VLOOKUP(B1261,#REF!,5,0)</f>
        <v>#REF!</v>
      </c>
      <c r="I1261" s="2" t="e">
        <f>VLOOKUP(C1261,#REF!,5,0)</f>
        <v>#REF!</v>
      </c>
    </row>
    <row r="1262" spans="1:9" ht="16.5" customHeight="1" x14ac:dyDescent="0.2">
      <c r="A1262" s="4">
        <v>923</v>
      </c>
      <c r="B1262" s="10" t="s">
        <v>2060</v>
      </c>
      <c r="C1262" s="5" t="s">
        <v>2060</v>
      </c>
      <c r="D1262" s="7" t="s">
        <v>2061</v>
      </c>
      <c r="E1262" s="7" t="s">
        <v>1990</v>
      </c>
      <c r="F1262" s="8" t="s">
        <v>3258</v>
      </c>
      <c r="G1262" s="1" t="e">
        <f>VLOOKUP(B1262,#REF!,5,0)</f>
        <v>#REF!</v>
      </c>
      <c r="H1262" s="1" t="e">
        <f>VLOOKUP(B1262,#REF!,5,0)</f>
        <v>#REF!</v>
      </c>
      <c r="I1262" s="2" t="e">
        <f>VLOOKUP(C1262,#REF!,5,0)</f>
        <v>#REF!</v>
      </c>
    </row>
    <row r="1263" spans="1:9" ht="16.5" customHeight="1" x14ac:dyDescent="0.2">
      <c r="A1263" s="4">
        <v>969</v>
      </c>
      <c r="B1263" s="10" t="s">
        <v>2149</v>
      </c>
      <c r="C1263" s="5" t="s">
        <v>2149</v>
      </c>
      <c r="D1263" s="7" t="s">
        <v>2150</v>
      </c>
      <c r="E1263" s="7" t="s">
        <v>2081</v>
      </c>
      <c r="F1263" s="8" t="s">
        <v>3279</v>
      </c>
      <c r="G1263" s="1" t="e">
        <f>VLOOKUP(B1263,#REF!,5,0)</f>
        <v>#REF!</v>
      </c>
      <c r="H1263" s="1" t="e">
        <f>VLOOKUP(B1263,#REF!,5,0)</f>
        <v>#REF!</v>
      </c>
      <c r="I1263" s="2" t="e">
        <f>VLOOKUP(C1263,#REF!,5,0)</f>
        <v>#REF!</v>
      </c>
    </row>
    <row r="1264" spans="1:9" ht="16.5" customHeight="1" x14ac:dyDescent="0.2">
      <c r="A1264" s="4">
        <v>1015</v>
      </c>
      <c r="B1264" s="10" t="s">
        <v>2236</v>
      </c>
      <c r="C1264" s="5" t="s">
        <v>2236</v>
      </c>
      <c r="D1264" s="7" t="s">
        <v>1000</v>
      </c>
      <c r="E1264" s="7" t="s">
        <v>2170</v>
      </c>
      <c r="F1264" s="8" t="s">
        <v>3232</v>
      </c>
      <c r="G1264" s="1" t="e">
        <f>VLOOKUP(B1264,#REF!,5,0)</f>
        <v>#REF!</v>
      </c>
      <c r="H1264" s="1" t="e">
        <f>VLOOKUP(B1264,#REF!,5,0)</f>
        <v>#REF!</v>
      </c>
      <c r="I1264" s="2" t="e">
        <f>VLOOKUP(C1264,#REF!,5,0)</f>
        <v>#REF!</v>
      </c>
    </row>
    <row r="1265" spans="1:9" ht="16.5" customHeight="1" x14ac:dyDescent="0.2">
      <c r="A1265" s="4">
        <v>1061</v>
      </c>
      <c r="B1265" s="10" t="s">
        <v>2324</v>
      </c>
      <c r="C1265" s="5" t="s">
        <v>2324</v>
      </c>
      <c r="D1265" s="7" t="s">
        <v>2325</v>
      </c>
      <c r="E1265" s="7" t="s">
        <v>2258</v>
      </c>
      <c r="F1265" s="8" t="s">
        <v>3386</v>
      </c>
      <c r="G1265" s="1" t="e">
        <f>VLOOKUP(B1265,#REF!,5,0)</f>
        <v>#REF!</v>
      </c>
      <c r="H1265" s="1" t="e">
        <f>VLOOKUP(B1265,#REF!,5,0)</f>
        <v>#REF!</v>
      </c>
      <c r="I1265" s="2" t="e">
        <f>VLOOKUP(C1265,#REF!,5,0)</f>
        <v>#REF!</v>
      </c>
    </row>
    <row r="1266" spans="1:9" ht="16.5" customHeight="1" x14ac:dyDescent="0.2">
      <c r="A1266" s="4">
        <v>1107</v>
      </c>
      <c r="B1266" s="10" t="s">
        <v>2416</v>
      </c>
      <c r="C1266" s="5" t="s">
        <v>2416</v>
      </c>
      <c r="D1266" s="7" t="s">
        <v>673</v>
      </c>
      <c r="E1266" s="7" t="s">
        <v>2347</v>
      </c>
      <c r="F1266" s="8" t="s">
        <v>3551</v>
      </c>
      <c r="G1266" s="1" t="e">
        <f>VLOOKUP(B1266,#REF!,5,0)</f>
        <v>#REF!</v>
      </c>
      <c r="H1266" s="1" t="e">
        <f>VLOOKUP(B1266,#REF!,5,0)</f>
        <v>#REF!</v>
      </c>
      <c r="I1266" s="2" t="e">
        <f>VLOOKUP(C1266,#REF!,5,0)</f>
        <v>#REF!</v>
      </c>
    </row>
    <row r="1267" spans="1:9" ht="16.5" customHeight="1" x14ac:dyDescent="0.2">
      <c r="A1267" s="4">
        <v>878</v>
      </c>
      <c r="B1267" s="10" t="s">
        <v>1971</v>
      </c>
      <c r="C1267" s="5" t="s">
        <v>1971</v>
      </c>
      <c r="D1267" s="7" t="s">
        <v>1972</v>
      </c>
      <c r="E1267" s="7" t="s">
        <v>1902</v>
      </c>
      <c r="F1267" s="8" t="s">
        <v>3539</v>
      </c>
      <c r="G1267" s="1" t="e">
        <f>VLOOKUP(B1267,#REF!,5,0)</f>
        <v>#REF!</v>
      </c>
      <c r="H1267" s="1" t="e">
        <f>VLOOKUP(B1267,#REF!,5,0)</f>
        <v>#REF!</v>
      </c>
      <c r="I1267" s="2" t="e">
        <f>VLOOKUP(C1267,#REF!,5,0)</f>
        <v>#REF!</v>
      </c>
    </row>
    <row r="1268" spans="1:9" ht="16.5" customHeight="1" x14ac:dyDescent="0.2">
      <c r="A1268" s="4">
        <v>922</v>
      </c>
      <c r="B1268" s="10" t="s">
        <v>2062</v>
      </c>
      <c r="C1268" s="5" t="s">
        <v>2062</v>
      </c>
      <c r="D1268" s="7" t="s">
        <v>2063</v>
      </c>
      <c r="E1268" s="7" t="s">
        <v>1990</v>
      </c>
      <c r="F1268" s="8" t="s">
        <v>3275</v>
      </c>
      <c r="G1268" s="1" t="e">
        <f>VLOOKUP(B1268,#REF!,5,0)</f>
        <v>#REF!</v>
      </c>
      <c r="H1268" s="1" t="e">
        <f>VLOOKUP(B1268,#REF!,5,0)</f>
        <v>#REF!</v>
      </c>
      <c r="I1268" s="2" t="e">
        <f>VLOOKUP(C1268,#REF!,5,0)</f>
        <v>#REF!</v>
      </c>
    </row>
    <row r="1269" spans="1:9" ht="16.5" customHeight="1" x14ac:dyDescent="0.2">
      <c r="A1269" s="4">
        <v>968</v>
      </c>
      <c r="B1269" s="10" t="s">
        <v>2151</v>
      </c>
      <c r="C1269" s="5" t="s">
        <v>2151</v>
      </c>
      <c r="D1269" s="7" t="s">
        <v>2152</v>
      </c>
      <c r="E1269" s="7" t="s">
        <v>2081</v>
      </c>
      <c r="F1269" s="8" t="s">
        <v>3455</v>
      </c>
      <c r="G1269" s="1" t="e">
        <f>VLOOKUP(B1269,#REF!,5,0)</f>
        <v>#REF!</v>
      </c>
      <c r="H1269" s="1" t="e">
        <f>VLOOKUP(B1269,#REF!,5,0)</f>
        <v>#REF!</v>
      </c>
      <c r="I1269" s="2" t="e">
        <f>VLOOKUP(C1269,#REF!,5,0)</f>
        <v>#REF!</v>
      </c>
    </row>
    <row r="1270" spans="1:9" ht="16.5" customHeight="1" x14ac:dyDescent="0.2">
      <c r="A1270" s="4">
        <v>1014</v>
      </c>
      <c r="B1270" s="10" t="s">
        <v>2237</v>
      </c>
      <c r="C1270" s="5" t="s">
        <v>2237</v>
      </c>
      <c r="D1270" s="7" t="s">
        <v>2238</v>
      </c>
      <c r="E1270" s="7" t="s">
        <v>2170</v>
      </c>
      <c r="F1270" s="8" t="s">
        <v>3313</v>
      </c>
      <c r="G1270" s="1" t="e">
        <f>VLOOKUP(B1270,#REF!,5,0)</f>
        <v>#REF!</v>
      </c>
      <c r="H1270" s="1" t="e">
        <f>VLOOKUP(B1270,#REF!,5,0)</f>
        <v>#REF!</v>
      </c>
      <c r="I1270" s="2" t="e">
        <f>VLOOKUP(C1270,#REF!,5,0)</f>
        <v>#REF!</v>
      </c>
    </row>
    <row r="1271" spans="1:9" ht="16.5" customHeight="1" x14ac:dyDescent="0.2">
      <c r="A1271" s="4">
        <v>1060</v>
      </c>
      <c r="B1271" s="10" t="s">
        <v>2326</v>
      </c>
      <c r="C1271" s="5" t="s">
        <v>2326</v>
      </c>
      <c r="D1271" s="7" t="s">
        <v>2327</v>
      </c>
      <c r="E1271" s="7" t="s">
        <v>2258</v>
      </c>
      <c r="F1271" s="8" t="s">
        <v>3280</v>
      </c>
      <c r="G1271" s="1" t="e">
        <f>VLOOKUP(B1271,#REF!,5,0)</f>
        <v>#REF!</v>
      </c>
      <c r="H1271" s="1" t="e">
        <f>VLOOKUP(B1271,#REF!,5,0)</f>
        <v>#REF!</v>
      </c>
      <c r="I1271" s="2" t="e">
        <f>VLOOKUP(C1271,#REF!,5,0)</f>
        <v>#REF!</v>
      </c>
    </row>
    <row r="1272" spans="1:9" ht="16.5" customHeight="1" x14ac:dyDescent="0.2">
      <c r="A1272" s="4">
        <v>1106</v>
      </c>
      <c r="B1272" s="10" t="s">
        <v>2417</v>
      </c>
      <c r="C1272" s="5" t="s">
        <v>2417</v>
      </c>
      <c r="D1272" s="7" t="s">
        <v>1004</v>
      </c>
      <c r="E1272" s="7" t="s">
        <v>2347</v>
      </c>
      <c r="F1272" s="8" t="s">
        <v>3531</v>
      </c>
      <c r="G1272" s="1" t="e">
        <f>VLOOKUP(B1272,#REF!,5,0)</f>
        <v>#REF!</v>
      </c>
      <c r="H1272" s="1" t="e">
        <f>VLOOKUP(B1272,#REF!,5,0)</f>
        <v>#REF!</v>
      </c>
      <c r="I1272" s="2" t="e">
        <f>VLOOKUP(C1272,#REF!,5,0)</f>
        <v>#REF!</v>
      </c>
    </row>
    <row r="1273" spans="1:9" ht="16.5" customHeight="1" x14ac:dyDescent="0.2">
      <c r="A1273" s="4">
        <v>877</v>
      </c>
      <c r="B1273" s="10" t="s">
        <v>1973</v>
      </c>
      <c r="C1273" s="5" t="s">
        <v>1973</v>
      </c>
      <c r="D1273" s="7" t="s">
        <v>1004</v>
      </c>
      <c r="E1273" s="7" t="s">
        <v>1902</v>
      </c>
      <c r="F1273" s="8" t="s">
        <v>3426</v>
      </c>
      <c r="G1273" s="1" t="e">
        <f>VLOOKUP(B1273,#REF!,5,0)</f>
        <v>#REF!</v>
      </c>
      <c r="H1273" s="1" t="e">
        <f>VLOOKUP(B1273,#REF!,5,0)</f>
        <v>#REF!</v>
      </c>
      <c r="I1273" s="2" t="e">
        <f>VLOOKUP(C1273,#REF!,5,0)</f>
        <v>#REF!</v>
      </c>
    </row>
    <row r="1274" spans="1:9" ht="16.5" customHeight="1" x14ac:dyDescent="0.2">
      <c r="A1274" s="4">
        <v>921</v>
      </c>
      <c r="B1274" s="10" t="s">
        <v>2064</v>
      </c>
      <c r="C1274" s="5" t="s">
        <v>2064</v>
      </c>
      <c r="D1274" s="7" t="s">
        <v>2065</v>
      </c>
      <c r="E1274" s="7" t="s">
        <v>1990</v>
      </c>
      <c r="F1274" s="8" t="s">
        <v>3544</v>
      </c>
      <c r="G1274" s="1" t="e">
        <f>VLOOKUP(B1274,#REF!,5,0)</f>
        <v>#REF!</v>
      </c>
      <c r="H1274" s="1" t="e">
        <f>VLOOKUP(B1274,#REF!,5,0)</f>
        <v>#REF!</v>
      </c>
      <c r="I1274" s="2" t="e">
        <f>VLOOKUP(C1274,#REF!,5,0)</f>
        <v>#REF!</v>
      </c>
    </row>
    <row r="1275" spans="1:9" ht="16.5" customHeight="1" x14ac:dyDescent="0.2">
      <c r="A1275" s="4">
        <v>967</v>
      </c>
      <c r="B1275" s="10" t="s">
        <v>2153</v>
      </c>
      <c r="C1275" s="5" t="s">
        <v>2153</v>
      </c>
      <c r="D1275" s="7" t="s">
        <v>2154</v>
      </c>
      <c r="E1275" s="7" t="s">
        <v>2081</v>
      </c>
      <c r="F1275" s="8" t="s">
        <v>3555</v>
      </c>
      <c r="G1275" s="1" t="e">
        <f>VLOOKUP(B1275,#REF!,5,0)</f>
        <v>#REF!</v>
      </c>
      <c r="H1275" s="1" t="e">
        <f>VLOOKUP(B1275,#REF!,5,0)</f>
        <v>#REF!</v>
      </c>
      <c r="I1275" s="2" t="e">
        <f>VLOOKUP(C1275,#REF!,5,0)</f>
        <v>#REF!</v>
      </c>
    </row>
    <row r="1276" spans="1:9" ht="16.5" customHeight="1" x14ac:dyDescent="0.2">
      <c r="A1276" s="4">
        <v>1013</v>
      </c>
      <c r="B1276" s="10" t="s">
        <v>2239</v>
      </c>
      <c r="C1276" s="5" t="s">
        <v>2239</v>
      </c>
      <c r="D1276" s="7" t="s">
        <v>2240</v>
      </c>
      <c r="E1276" s="7" t="s">
        <v>2170</v>
      </c>
      <c r="F1276" s="8" t="s">
        <v>3226</v>
      </c>
      <c r="G1276" s="1" t="e">
        <f>VLOOKUP(B1276,#REF!,5,0)</f>
        <v>#REF!</v>
      </c>
      <c r="H1276" s="1" t="e">
        <f>VLOOKUP(B1276,#REF!,5,0)</f>
        <v>#REF!</v>
      </c>
      <c r="I1276" s="2" t="e">
        <f>VLOOKUP(C1276,#REF!,5,0)</f>
        <v>#REF!</v>
      </c>
    </row>
    <row r="1277" spans="1:9" ht="16.5" customHeight="1" x14ac:dyDescent="0.2">
      <c r="A1277" s="4">
        <v>1059</v>
      </c>
      <c r="B1277" s="10" t="s">
        <v>2328</v>
      </c>
      <c r="C1277" s="5" t="s">
        <v>2328</v>
      </c>
      <c r="D1277" s="7" t="s">
        <v>2329</v>
      </c>
      <c r="E1277" s="7" t="s">
        <v>2258</v>
      </c>
      <c r="F1277" s="8" t="s">
        <v>3460</v>
      </c>
      <c r="G1277" s="1" t="e">
        <f>VLOOKUP(B1277,#REF!,5,0)</f>
        <v>#REF!</v>
      </c>
      <c r="H1277" s="1" t="e">
        <f>VLOOKUP(B1277,#REF!,5,0)</f>
        <v>#REF!</v>
      </c>
      <c r="I1277" s="2" t="e">
        <f>VLOOKUP(C1277,#REF!,5,0)</f>
        <v>#REF!</v>
      </c>
    </row>
    <row r="1278" spans="1:9" ht="16.5" customHeight="1" x14ac:dyDescent="0.2">
      <c r="A1278" s="4">
        <v>1105</v>
      </c>
      <c r="B1278" s="10" t="s">
        <v>2418</v>
      </c>
      <c r="C1278" s="5" t="s">
        <v>2418</v>
      </c>
      <c r="D1278" s="7" t="s">
        <v>2419</v>
      </c>
      <c r="E1278" s="7" t="s">
        <v>2347</v>
      </c>
      <c r="F1278" s="8" t="s">
        <v>3404</v>
      </c>
      <c r="G1278" s="1" t="e">
        <f>VLOOKUP(B1278,#REF!,5,0)</f>
        <v>#REF!</v>
      </c>
      <c r="H1278" s="1" t="e">
        <f>VLOOKUP(B1278,#REF!,5,0)</f>
        <v>#REF!</v>
      </c>
      <c r="I1278" s="2" t="e">
        <f>VLOOKUP(C1278,#REF!,5,0)</f>
        <v>#REF!</v>
      </c>
    </row>
    <row r="1279" spans="1:9" ht="16.5" customHeight="1" x14ac:dyDescent="0.2">
      <c r="A1279" s="4">
        <v>876</v>
      </c>
      <c r="B1279" s="10" t="s">
        <v>1978</v>
      </c>
      <c r="C1279" s="5" t="s">
        <v>1978</v>
      </c>
      <c r="D1279" s="7" t="s">
        <v>1979</v>
      </c>
      <c r="E1279" s="7" t="s">
        <v>1902</v>
      </c>
      <c r="F1279" s="8" t="s">
        <v>3538</v>
      </c>
      <c r="G1279" s="1" t="e">
        <f>VLOOKUP(B1279,#REF!,5,0)</f>
        <v>#REF!</v>
      </c>
      <c r="H1279" s="1" t="e">
        <f>VLOOKUP(B1279,#REF!,5,0)</f>
        <v>#REF!</v>
      </c>
      <c r="I1279" s="2" t="e">
        <f>VLOOKUP(C1279,#REF!,5,0)</f>
        <v>#REF!</v>
      </c>
    </row>
    <row r="1280" spans="1:9" ht="16.5" customHeight="1" x14ac:dyDescent="0.2">
      <c r="A1280" s="4">
        <v>920</v>
      </c>
      <c r="B1280" s="10" t="s">
        <v>2066</v>
      </c>
      <c r="C1280" s="5" t="s">
        <v>2066</v>
      </c>
      <c r="D1280" s="7" t="s">
        <v>2067</v>
      </c>
      <c r="E1280" s="7" t="s">
        <v>1990</v>
      </c>
      <c r="F1280" s="8" t="s">
        <v>3543</v>
      </c>
      <c r="G1280" s="1" t="e">
        <f>VLOOKUP(B1280,#REF!,5,0)</f>
        <v>#REF!</v>
      </c>
      <c r="H1280" s="1" t="e">
        <f>VLOOKUP(B1280,#REF!,5,0)</f>
        <v>#REF!</v>
      </c>
      <c r="I1280" s="2" t="e">
        <f>VLOOKUP(C1280,#REF!,5,0)</f>
        <v>#REF!</v>
      </c>
    </row>
    <row r="1281" spans="1:9" ht="16.5" customHeight="1" x14ac:dyDescent="0.2">
      <c r="A1281" s="4">
        <v>966</v>
      </c>
      <c r="B1281" s="10" t="s">
        <v>2155</v>
      </c>
      <c r="C1281" s="5" t="s">
        <v>2155</v>
      </c>
      <c r="D1281" s="7" t="s">
        <v>2156</v>
      </c>
      <c r="E1281" s="7" t="s">
        <v>2081</v>
      </c>
      <c r="F1281" s="8" t="s">
        <v>3260</v>
      </c>
      <c r="G1281" s="1" t="e">
        <f>VLOOKUP(B1281,#REF!,5,0)</f>
        <v>#REF!</v>
      </c>
      <c r="H1281" s="1" t="e">
        <f>VLOOKUP(B1281,#REF!,5,0)</f>
        <v>#REF!</v>
      </c>
      <c r="I1281" s="2" t="e">
        <f>VLOOKUP(C1281,#REF!,5,0)</f>
        <v>#REF!</v>
      </c>
    </row>
    <row r="1282" spans="1:9" ht="16.5" customHeight="1" x14ac:dyDescent="0.2">
      <c r="A1282" s="4">
        <v>1012</v>
      </c>
      <c r="B1282" s="10" t="s">
        <v>2241</v>
      </c>
      <c r="C1282" s="5" t="s">
        <v>2241</v>
      </c>
      <c r="D1282" s="7" t="s">
        <v>2242</v>
      </c>
      <c r="E1282" s="7" t="s">
        <v>2170</v>
      </c>
      <c r="F1282" s="8" t="s">
        <v>3259</v>
      </c>
      <c r="G1282" s="1" t="e">
        <f>VLOOKUP(B1282,#REF!,5,0)</f>
        <v>#REF!</v>
      </c>
      <c r="H1282" s="1" t="e">
        <f>VLOOKUP(B1282,#REF!,5,0)</f>
        <v>#REF!</v>
      </c>
      <c r="I1282" s="2" t="e">
        <f>VLOOKUP(C1282,#REF!,5,0)</f>
        <v>#REF!</v>
      </c>
    </row>
    <row r="1283" spans="1:9" ht="16.5" customHeight="1" x14ac:dyDescent="0.2">
      <c r="A1283" s="4">
        <v>1058</v>
      </c>
      <c r="B1283" s="10" t="s">
        <v>2330</v>
      </c>
      <c r="C1283" s="5" t="s">
        <v>2330</v>
      </c>
      <c r="D1283" s="7" t="s">
        <v>2331</v>
      </c>
      <c r="E1283" s="7" t="s">
        <v>2258</v>
      </c>
      <c r="F1283" s="8" t="s">
        <v>3240</v>
      </c>
      <c r="G1283" s="1" t="e">
        <f>VLOOKUP(B1283,#REF!,5,0)</f>
        <v>#REF!</v>
      </c>
      <c r="H1283" s="1" t="e">
        <f>VLOOKUP(B1283,#REF!,5,0)</f>
        <v>#REF!</v>
      </c>
      <c r="I1283" s="2" t="e">
        <f>VLOOKUP(C1283,#REF!,5,0)</f>
        <v>#REF!</v>
      </c>
    </row>
    <row r="1284" spans="1:9" ht="16.5" customHeight="1" x14ac:dyDescent="0.2">
      <c r="A1284" s="4">
        <v>1104</v>
      </c>
      <c r="B1284" s="10" t="s">
        <v>2420</v>
      </c>
      <c r="C1284" s="5" t="s">
        <v>2420</v>
      </c>
      <c r="D1284" s="7" t="s">
        <v>2421</v>
      </c>
      <c r="E1284" s="7" t="s">
        <v>2347</v>
      </c>
      <c r="F1284" s="8" t="s">
        <v>3446</v>
      </c>
      <c r="G1284" s="1" t="e">
        <f>VLOOKUP(B1284,#REF!,5,0)</f>
        <v>#REF!</v>
      </c>
      <c r="H1284" s="1" t="e">
        <f>VLOOKUP(B1284,#REF!,5,0)</f>
        <v>#REF!</v>
      </c>
      <c r="I1284" s="2" t="e">
        <f>VLOOKUP(C1284,#REF!,5,0)</f>
        <v>#REF!</v>
      </c>
    </row>
    <row r="1285" spans="1:9" ht="16.5" customHeight="1" x14ac:dyDescent="0.2">
      <c r="A1285" s="4">
        <v>875</v>
      </c>
      <c r="B1285" s="10" t="s">
        <v>1974</v>
      </c>
      <c r="C1285" s="5" t="s">
        <v>1974</v>
      </c>
      <c r="D1285" s="7" t="s">
        <v>1975</v>
      </c>
      <c r="E1285" s="7" t="s">
        <v>1902</v>
      </c>
      <c r="F1285" s="8" t="s">
        <v>3475</v>
      </c>
      <c r="G1285" s="1" t="e">
        <f>VLOOKUP(B1285,#REF!,5,0)</f>
        <v>#REF!</v>
      </c>
      <c r="H1285" s="1" t="e">
        <f>VLOOKUP(B1285,#REF!,5,0)</f>
        <v>#REF!</v>
      </c>
      <c r="I1285" s="2" t="e">
        <f>VLOOKUP(C1285,#REF!,5,0)</f>
        <v>#REF!</v>
      </c>
    </row>
    <row r="1286" spans="1:9" ht="16.5" customHeight="1" x14ac:dyDescent="0.2">
      <c r="A1286" s="4">
        <v>919</v>
      </c>
      <c r="B1286" s="10" t="s">
        <v>2068</v>
      </c>
      <c r="C1286" s="5" t="s">
        <v>2068</v>
      </c>
      <c r="D1286" s="7" t="s">
        <v>2069</v>
      </c>
      <c r="E1286" s="7" t="s">
        <v>1990</v>
      </c>
      <c r="F1286" s="8" t="s">
        <v>3508</v>
      </c>
      <c r="G1286" s="1" t="e">
        <f>VLOOKUP(B1286,#REF!,5,0)</f>
        <v>#REF!</v>
      </c>
      <c r="H1286" s="1" t="e">
        <f>VLOOKUP(B1286,#REF!,5,0)</f>
        <v>#REF!</v>
      </c>
      <c r="I1286" s="2" t="e">
        <f>VLOOKUP(C1286,#REF!,5,0)</f>
        <v>#REF!</v>
      </c>
    </row>
    <row r="1287" spans="1:9" ht="16.5" customHeight="1" x14ac:dyDescent="0.2">
      <c r="A1287" s="4">
        <v>965</v>
      </c>
      <c r="B1287" s="10" t="s">
        <v>2157</v>
      </c>
      <c r="C1287" s="5" t="s">
        <v>2157</v>
      </c>
      <c r="D1287" s="7" t="s">
        <v>2158</v>
      </c>
      <c r="E1287" s="7" t="s">
        <v>2081</v>
      </c>
      <c r="F1287" s="8" t="s">
        <v>3554</v>
      </c>
      <c r="G1287" s="1" t="e">
        <f>VLOOKUP(B1287,#REF!,5,0)</f>
        <v>#REF!</v>
      </c>
      <c r="H1287" s="1" t="e">
        <f>VLOOKUP(B1287,#REF!,5,0)</f>
        <v>#REF!</v>
      </c>
      <c r="I1287" s="2" t="e">
        <f>VLOOKUP(C1287,#REF!,5,0)</f>
        <v>#REF!</v>
      </c>
    </row>
    <row r="1288" spans="1:9" ht="16.5" customHeight="1" x14ac:dyDescent="0.2">
      <c r="A1288" s="4">
        <v>1011</v>
      </c>
      <c r="B1288" s="10" t="s">
        <v>2243</v>
      </c>
      <c r="C1288" s="5" t="s">
        <v>2243</v>
      </c>
      <c r="D1288" s="7" t="s">
        <v>2244</v>
      </c>
      <c r="E1288" s="7" t="s">
        <v>2170</v>
      </c>
      <c r="F1288" s="8" t="s">
        <v>3303</v>
      </c>
      <c r="G1288" s="1" t="e">
        <f>VLOOKUP(B1288,#REF!,5,0)</f>
        <v>#REF!</v>
      </c>
      <c r="H1288" s="1" t="e">
        <f>VLOOKUP(B1288,#REF!,5,0)</f>
        <v>#REF!</v>
      </c>
      <c r="I1288" s="2" t="e">
        <f>VLOOKUP(C1288,#REF!,5,0)</f>
        <v>#REF!</v>
      </c>
    </row>
    <row r="1289" spans="1:9" ht="16.5" customHeight="1" x14ac:dyDescent="0.2">
      <c r="A1289" s="4">
        <v>1057</v>
      </c>
      <c r="B1289" s="10" t="s">
        <v>2332</v>
      </c>
      <c r="C1289" s="5" t="s">
        <v>2332</v>
      </c>
      <c r="D1289" s="7" t="s">
        <v>2333</v>
      </c>
      <c r="E1289" s="7" t="s">
        <v>2258</v>
      </c>
      <c r="F1289" s="8" t="s">
        <v>3384</v>
      </c>
      <c r="G1289" s="1" t="e">
        <f>VLOOKUP(B1289,#REF!,5,0)</f>
        <v>#REF!</v>
      </c>
      <c r="H1289" s="1" t="e">
        <f>VLOOKUP(B1289,#REF!,5,0)</f>
        <v>#REF!</v>
      </c>
      <c r="I1289" s="2" t="e">
        <f>VLOOKUP(C1289,#REF!,5,0)</f>
        <v>#REF!</v>
      </c>
    </row>
    <row r="1290" spans="1:9" ht="16.5" customHeight="1" x14ac:dyDescent="0.2">
      <c r="A1290" s="4">
        <v>1103</v>
      </c>
      <c r="B1290" s="10" t="s">
        <v>2422</v>
      </c>
      <c r="C1290" s="5" t="s">
        <v>2422</v>
      </c>
      <c r="D1290" s="7" t="s">
        <v>2423</v>
      </c>
      <c r="E1290" s="7" t="s">
        <v>2347</v>
      </c>
      <c r="F1290" s="8" t="s">
        <v>3250</v>
      </c>
      <c r="G1290" s="1" t="e">
        <f>VLOOKUP(B1290,#REF!,5,0)</f>
        <v>#REF!</v>
      </c>
      <c r="H1290" s="1" t="e">
        <f>VLOOKUP(B1290,#REF!,5,0)</f>
        <v>#REF!</v>
      </c>
      <c r="I1290" s="2" t="e">
        <f>VLOOKUP(C1290,#REF!,5,0)</f>
        <v>#REF!</v>
      </c>
    </row>
    <row r="1291" spans="1:9" ht="16.5" customHeight="1" x14ac:dyDescent="0.2">
      <c r="A1291" s="4">
        <v>874</v>
      </c>
      <c r="B1291" s="10" t="s">
        <v>1976</v>
      </c>
      <c r="C1291" s="5" t="s">
        <v>1976</v>
      </c>
      <c r="D1291" s="7" t="s">
        <v>1977</v>
      </c>
      <c r="E1291" s="7" t="s">
        <v>1902</v>
      </c>
      <c r="F1291" s="8" t="s">
        <v>3343</v>
      </c>
      <c r="G1291" s="1" t="e">
        <f>VLOOKUP(B1291,#REF!,5,0)</f>
        <v>#REF!</v>
      </c>
      <c r="H1291" s="1" t="e">
        <f>VLOOKUP(B1291,#REF!,5,0)</f>
        <v>#REF!</v>
      </c>
      <c r="I1291" s="2" t="e">
        <f>VLOOKUP(C1291,#REF!,5,0)</f>
        <v>#REF!</v>
      </c>
    </row>
    <row r="1292" spans="1:9" ht="16.5" customHeight="1" x14ac:dyDescent="0.2">
      <c r="A1292" s="4">
        <v>918</v>
      </c>
      <c r="B1292" s="10" t="s">
        <v>2070</v>
      </c>
      <c r="C1292" s="5" t="s">
        <v>2070</v>
      </c>
      <c r="D1292" s="7" t="s">
        <v>1426</v>
      </c>
      <c r="E1292" s="7" t="s">
        <v>1990</v>
      </c>
      <c r="F1292" s="8" t="s">
        <v>3414</v>
      </c>
      <c r="G1292" s="1" t="e">
        <f>VLOOKUP(B1292,#REF!,5,0)</f>
        <v>#REF!</v>
      </c>
      <c r="H1292" s="1" t="e">
        <f>VLOOKUP(B1292,#REF!,5,0)</f>
        <v>#REF!</v>
      </c>
      <c r="I1292" s="2" t="e">
        <f>VLOOKUP(C1292,#REF!,5,0)</f>
        <v>#REF!</v>
      </c>
    </row>
    <row r="1293" spans="1:9" ht="16.5" customHeight="1" x14ac:dyDescent="0.2">
      <c r="A1293" s="4">
        <v>964</v>
      </c>
      <c r="B1293" s="10" t="s">
        <v>2159</v>
      </c>
      <c r="C1293" s="5" t="s">
        <v>2159</v>
      </c>
      <c r="D1293" s="7" t="s">
        <v>2160</v>
      </c>
      <c r="E1293" s="7" t="s">
        <v>2081</v>
      </c>
      <c r="F1293" s="8" t="s">
        <v>3307</v>
      </c>
      <c r="G1293" s="1" t="e">
        <f>VLOOKUP(B1293,#REF!,5,0)</f>
        <v>#REF!</v>
      </c>
      <c r="H1293" s="1" t="e">
        <f>VLOOKUP(B1293,#REF!,5,0)</f>
        <v>#REF!</v>
      </c>
      <c r="I1293" s="2" t="e">
        <f>VLOOKUP(C1293,#REF!,5,0)</f>
        <v>#REF!</v>
      </c>
    </row>
    <row r="1294" spans="1:9" ht="16.5" customHeight="1" x14ac:dyDescent="0.2">
      <c r="A1294" s="4">
        <v>1010</v>
      </c>
      <c r="B1294" s="10" t="s">
        <v>2247</v>
      </c>
      <c r="C1294" s="5" t="s">
        <v>2247</v>
      </c>
      <c r="D1294" s="7" t="s">
        <v>1578</v>
      </c>
      <c r="E1294" s="7" t="s">
        <v>2170</v>
      </c>
      <c r="F1294" s="8" t="s">
        <v>3559</v>
      </c>
      <c r="G1294" s="1" t="e">
        <f>VLOOKUP(B1294,#REF!,5,0)</f>
        <v>#REF!</v>
      </c>
      <c r="H1294" s="1" t="e">
        <f>VLOOKUP(B1294,#REF!,5,0)</f>
        <v>#REF!</v>
      </c>
      <c r="I1294" s="2" t="e">
        <f>VLOOKUP(C1294,#REF!,5,0)</f>
        <v>#REF!</v>
      </c>
    </row>
    <row r="1295" spans="1:9" ht="16.5" customHeight="1" x14ac:dyDescent="0.2">
      <c r="A1295" s="4">
        <v>1056</v>
      </c>
      <c r="B1295" s="10" t="s">
        <v>2334</v>
      </c>
      <c r="C1295" s="5" t="s">
        <v>2334</v>
      </c>
      <c r="D1295" s="7" t="s">
        <v>2335</v>
      </c>
      <c r="E1295" s="7" t="s">
        <v>2258</v>
      </c>
      <c r="F1295" s="8" t="s">
        <v>3469</v>
      </c>
      <c r="G1295" s="1" t="e">
        <f>VLOOKUP(B1295,#REF!,5,0)</f>
        <v>#REF!</v>
      </c>
      <c r="H1295" s="1" t="e">
        <f>VLOOKUP(B1295,#REF!,5,0)</f>
        <v>#REF!</v>
      </c>
      <c r="I1295" s="2" t="e">
        <f>VLOOKUP(C1295,#REF!,5,0)</f>
        <v>#REF!</v>
      </c>
    </row>
    <row r="1296" spans="1:9" ht="16.5" customHeight="1" x14ac:dyDescent="0.2">
      <c r="A1296" s="4">
        <v>1102</v>
      </c>
      <c r="B1296" s="10" t="s">
        <v>2424</v>
      </c>
      <c r="C1296" s="5" t="s">
        <v>2424</v>
      </c>
      <c r="D1296" s="7" t="s">
        <v>2425</v>
      </c>
      <c r="E1296" s="7" t="s">
        <v>2347</v>
      </c>
      <c r="F1296" s="8" t="s">
        <v>3408</v>
      </c>
      <c r="G1296" s="1" t="e">
        <f>VLOOKUP(B1296,#REF!,5,0)</f>
        <v>#REF!</v>
      </c>
      <c r="H1296" s="1" t="e">
        <f>VLOOKUP(B1296,#REF!,5,0)</f>
        <v>#REF!</v>
      </c>
      <c r="I1296" s="2" t="e">
        <f>VLOOKUP(C1296,#REF!,5,0)</f>
        <v>#REF!</v>
      </c>
    </row>
    <row r="1297" spans="1:9" ht="16.5" customHeight="1" x14ac:dyDescent="0.2">
      <c r="A1297" s="4">
        <v>873</v>
      </c>
      <c r="B1297" s="10" t="s">
        <v>1980</v>
      </c>
      <c r="C1297" s="5" t="s">
        <v>1980</v>
      </c>
      <c r="D1297" s="7" t="s">
        <v>1981</v>
      </c>
      <c r="E1297" s="7" t="s">
        <v>1902</v>
      </c>
      <c r="F1297" s="8" t="s">
        <v>3537</v>
      </c>
      <c r="G1297" s="1" t="e">
        <f>VLOOKUP(B1297,#REF!,5,0)</f>
        <v>#REF!</v>
      </c>
      <c r="H1297" s="1" t="e">
        <f>VLOOKUP(B1297,#REF!,5,0)</f>
        <v>#REF!</v>
      </c>
      <c r="I1297" s="2" t="e">
        <f>VLOOKUP(C1297,#REF!,5,0)</f>
        <v>#REF!</v>
      </c>
    </row>
    <row r="1298" spans="1:9" ht="16.5" customHeight="1" x14ac:dyDescent="0.2">
      <c r="A1298" s="4">
        <v>917</v>
      </c>
      <c r="B1298" s="10" t="s">
        <v>2071</v>
      </c>
      <c r="C1298" s="5" t="s">
        <v>2071</v>
      </c>
      <c r="D1298" s="7" t="s">
        <v>2072</v>
      </c>
      <c r="E1298" s="7" t="s">
        <v>1990</v>
      </c>
      <c r="F1298" s="8" t="s">
        <v>3521</v>
      </c>
      <c r="G1298" s="1" t="e">
        <f>VLOOKUP(B1298,#REF!,5,0)</f>
        <v>#REF!</v>
      </c>
      <c r="H1298" s="1" t="e">
        <f>VLOOKUP(B1298,#REF!,5,0)</f>
        <v>#REF!</v>
      </c>
      <c r="I1298" s="2" t="e">
        <f>VLOOKUP(C1298,#REF!,5,0)</f>
        <v>#REF!</v>
      </c>
    </row>
    <row r="1299" spans="1:9" ht="16.5" customHeight="1" x14ac:dyDescent="0.2">
      <c r="A1299" s="4">
        <v>963</v>
      </c>
      <c r="B1299" s="10" t="s">
        <v>2161</v>
      </c>
      <c r="C1299" s="5" t="s">
        <v>2161</v>
      </c>
      <c r="D1299" s="7" t="s">
        <v>2162</v>
      </c>
      <c r="E1299" s="7" t="s">
        <v>2081</v>
      </c>
      <c r="F1299" s="8" t="s">
        <v>3478</v>
      </c>
      <c r="G1299" s="1" t="e">
        <f>VLOOKUP(B1299,#REF!,5,0)</f>
        <v>#REF!</v>
      </c>
      <c r="H1299" s="1" t="e">
        <f>VLOOKUP(B1299,#REF!,5,0)</f>
        <v>#REF!</v>
      </c>
      <c r="I1299" s="2" t="e">
        <f>VLOOKUP(C1299,#REF!,5,0)</f>
        <v>#REF!</v>
      </c>
    </row>
    <row r="1300" spans="1:9" ht="16.5" customHeight="1" x14ac:dyDescent="0.2">
      <c r="A1300" s="4">
        <v>1009</v>
      </c>
      <c r="B1300" s="10" t="s">
        <v>2248</v>
      </c>
      <c r="C1300" s="5" t="s">
        <v>2248</v>
      </c>
      <c r="D1300" s="7" t="s">
        <v>2249</v>
      </c>
      <c r="E1300" s="7" t="s">
        <v>2170</v>
      </c>
      <c r="F1300" s="8" t="s">
        <v>3325</v>
      </c>
      <c r="G1300" s="1" t="e">
        <f>VLOOKUP(B1300,#REF!,5,0)</f>
        <v>#REF!</v>
      </c>
      <c r="H1300" s="1" t="e">
        <f>VLOOKUP(B1300,#REF!,5,0)</f>
        <v>#REF!</v>
      </c>
      <c r="I1300" s="2" t="e">
        <f>VLOOKUP(C1300,#REF!,5,0)</f>
        <v>#REF!</v>
      </c>
    </row>
    <row r="1301" spans="1:9" ht="16.5" customHeight="1" x14ac:dyDescent="0.2">
      <c r="A1301" s="4">
        <v>1055</v>
      </c>
      <c r="B1301" s="10" t="s">
        <v>2336</v>
      </c>
      <c r="C1301" s="5" t="s">
        <v>2336</v>
      </c>
      <c r="D1301" s="7" t="s">
        <v>2337</v>
      </c>
      <c r="E1301" s="7" t="s">
        <v>2258</v>
      </c>
      <c r="F1301" s="8" t="s">
        <v>3562</v>
      </c>
      <c r="G1301" s="1" t="e">
        <f>VLOOKUP(B1301,#REF!,5,0)</f>
        <v>#REF!</v>
      </c>
      <c r="H1301" s="1" t="e">
        <f>VLOOKUP(B1301,#REF!,5,0)</f>
        <v>#REF!</v>
      </c>
      <c r="I1301" s="2" t="e">
        <f>VLOOKUP(C1301,#REF!,5,0)</f>
        <v>#REF!</v>
      </c>
    </row>
    <row r="1302" spans="1:9" ht="16.5" customHeight="1" x14ac:dyDescent="0.2">
      <c r="A1302" s="4">
        <v>1101</v>
      </c>
      <c r="B1302" s="10" t="s">
        <v>2426</v>
      </c>
      <c r="C1302" s="5" t="s">
        <v>2426</v>
      </c>
      <c r="D1302" s="7" t="s">
        <v>2427</v>
      </c>
      <c r="E1302" s="7" t="s">
        <v>2347</v>
      </c>
      <c r="F1302" s="8" t="s">
        <v>3313</v>
      </c>
      <c r="G1302" s="1" t="e">
        <f>VLOOKUP(B1302,#REF!,5,0)</f>
        <v>#REF!</v>
      </c>
      <c r="H1302" s="1" t="e">
        <f>VLOOKUP(B1302,#REF!,5,0)</f>
        <v>#REF!</v>
      </c>
      <c r="I1302" s="2" t="e">
        <f>VLOOKUP(C1302,#REF!,5,0)</f>
        <v>#REF!</v>
      </c>
    </row>
    <row r="1303" spans="1:9" ht="16.5" customHeight="1" x14ac:dyDescent="0.2">
      <c r="A1303" s="4">
        <v>872</v>
      </c>
      <c r="B1303" s="10" t="s">
        <v>1982</v>
      </c>
      <c r="C1303" s="5" t="s">
        <v>1982</v>
      </c>
      <c r="D1303" s="7" t="s">
        <v>1983</v>
      </c>
      <c r="E1303" s="7" t="s">
        <v>1902</v>
      </c>
      <c r="F1303" s="8" t="s">
        <v>3414</v>
      </c>
      <c r="G1303" s="1" t="e">
        <f>VLOOKUP(B1303,#REF!,5,0)</f>
        <v>#REF!</v>
      </c>
      <c r="H1303" s="1" t="e">
        <f>VLOOKUP(B1303,#REF!,5,0)</f>
        <v>#REF!</v>
      </c>
      <c r="I1303" s="2" t="e">
        <f>VLOOKUP(C1303,#REF!,5,0)</f>
        <v>#REF!</v>
      </c>
    </row>
    <row r="1304" spans="1:9" ht="16.5" customHeight="1" x14ac:dyDescent="0.2">
      <c r="A1304" s="4">
        <v>916</v>
      </c>
      <c r="B1304" s="10" t="s">
        <v>2073</v>
      </c>
      <c r="C1304" s="5" t="s">
        <v>2073</v>
      </c>
      <c r="D1304" s="7" t="s">
        <v>2074</v>
      </c>
      <c r="E1304" s="7" t="s">
        <v>1990</v>
      </c>
      <c r="F1304" s="8" t="s">
        <v>3408</v>
      </c>
      <c r="G1304" s="1" t="e">
        <f>VLOOKUP(B1304,#REF!,5,0)</f>
        <v>#REF!</v>
      </c>
      <c r="H1304" s="1" t="e">
        <f>VLOOKUP(B1304,#REF!,5,0)</f>
        <v>#REF!</v>
      </c>
      <c r="I1304" s="2" t="e">
        <f>VLOOKUP(C1304,#REF!,5,0)</f>
        <v>#REF!</v>
      </c>
    </row>
    <row r="1305" spans="1:9" ht="16.5" customHeight="1" x14ac:dyDescent="0.2">
      <c r="A1305" s="4">
        <v>962</v>
      </c>
      <c r="B1305" s="10" t="s">
        <v>2163</v>
      </c>
      <c r="C1305" s="5" t="s">
        <v>2163</v>
      </c>
      <c r="D1305" s="7" t="s">
        <v>2164</v>
      </c>
      <c r="E1305" s="7" t="s">
        <v>2081</v>
      </c>
      <c r="F1305" s="8" t="s">
        <v>3221</v>
      </c>
      <c r="G1305" s="1" t="e">
        <f>VLOOKUP(B1305,#REF!,5,0)</f>
        <v>#REF!</v>
      </c>
      <c r="H1305" s="1" t="e">
        <f>VLOOKUP(B1305,#REF!,5,0)</f>
        <v>#REF!</v>
      </c>
      <c r="I1305" s="2" t="e">
        <f>VLOOKUP(C1305,#REF!,5,0)</f>
        <v>#REF!</v>
      </c>
    </row>
    <row r="1306" spans="1:9" ht="16.5" customHeight="1" x14ac:dyDescent="0.2">
      <c r="A1306" s="4">
        <v>1008</v>
      </c>
      <c r="B1306" s="10" t="s">
        <v>2250</v>
      </c>
      <c r="C1306" s="5" t="s">
        <v>2250</v>
      </c>
      <c r="D1306" s="7" t="s">
        <v>2251</v>
      </c>
      <c r="E1306" s="7" t="s">
        <v>2170</v>
      </c>
      <c r="F1306" s="8" t="s">
        <v>3455</v>
      </c>
      <c r="G1306" s="1" t="e">
        <f>VLOOKUP(B1306,#REF!,5,0)</f>
        <v>#REF!</v>
      </c>
      <c r="H1306" s="1" t="e">
        <f>VLOOKUP(B1306,#REF!,5,0)</f>
        <v>#REF!</v>
      </c>
      <c r="I1306" s="2" t="e">
        <f>VLOOKUP(C1306,#REF!,5,0)</f>
        <v>#REF!</v>
      </c>
    </row>
    <row r="1307" spans="1:9" ht="16.5" customHeight="1" x14ac:dyDescent="0.2">
      <c r="A1307" s="4">
        <v>1054</v>
      </c>
      <c r="B1307" s="10" t="s">
        <v>2339</v>
      </c>
      <c r="C1307" s="5" t="s">
        <v>2339</v>
      </c>
      <c r="D1307" s="7" t="s">
        <v>2340</v>
      </c>
      <c r="E1307" s="7" t="s">
        <v>2258</v>
      </c>
      <c r="F1307" s="8" t="s">
        <v>3490</v>
      </c>
      <c r="G1307" s="1" t="e">
        <f>VLOOKUP(B1307,#REF!,5,0)</f>
        <v>#REF!</v>
      </c>
      <c r="H1307" s="1" t="e">
        <f>VLOOKUP(B1307,#REF!,5,0)</f>
        <v>#REF!</v>
      </c>
      <c r="I1307" s="2" t="e">
        <f>VLOOKUP(C1307,#REF!,5,0)</f>
        <v>#REF!</v>
      </c>
    </row>
    <row r="1308" spans="1:9" ht="16.5" customHeight="1" x14ac:dyDescent="0.2">
      <c r="A1308" s="4">
        <v>1100</v>
      </c>
      <c r="B1308" s="10" t="s">
        <v>2430</v>
      </c>
      <c r="C1308" s="5" t="s">
        <v>2430</v>
      </c>
      <c r="D1308" s="7" t="s">
        <v>2431</v>
      </c>
      <c r="E1308" s="7" t="s">
        <v>2347</v>
      </c>
      <c r="F1308" s="8" t="s">
        <v>3424</v>
      </c>
      <c r="G1308" s="1" t="e">
        <f>VLOOKUP(B1308,#REF!,5,0)</f>
        <v>#REF!</v>
      </c>
      <c r="H1308" s="1" t="e">
        <f>VLOOKUP(B1308,#REF!,5,0)</f>
        <v>#REF!</v>
      </c>
      <c r="I1308" s="2" t="e">
        <f>VLOOKUP(C1308,#REF!,5,0)</f>
        <v>#REF!</v>
      </c>
    </row>
    <row r="1309" spans="1:9" ht="16.5" customHeight="1" x14ac:dyDescent="0.2">
      <c r="A1309" s="4">
        <v>871</v>
      </c>
      <c r="B1309" s="10" t="s">
        <v>1984</v>
      </c>
      <c r="C1309" s="5" t="s">
        <v>1984</v>
      </c>
      <c r="D1309" s="7" t="s">
        <v>1985</v>
      </c>
      <c r="E1309" s="7" t="s">
        <v>1902</v>
      </c>
      <c r="F1309" s="8" t="s">
        <v>3234</v>
      </c>
      <c r="G1309" s="1" t="e">
        <f>VLOOKUP(B1309,#REF!,5,0)</f>
        <v>#REF!</v>
      </c>
      <c r="H1309" s="1" t="e">
        <f>VLOOKUP(B1309,#REF!,5,0)</f>
        <v>#REF!</v>
      </c>
      <c r="I1309" s="2" t="e">
        <f>VLOOKUP(C1309,#REF!,5,0)</f>
        <v>#REF!</v>
      </c>
    </row>
    <row r="1310" spans="1:9" ht="16.5" customHeight="1" x14ac:dyDescent="0.2">
      <c r="A1310" s="4">
        <v>915</v>
      </c>
      <c r="B1310" s="10" t="s">
        <v>2075</v>
      </c>
      <c r="C1310" s="5" t="s">
        <v>2075</v>
      </c>
      <c r="D1310" s="7" t="s">
        <v>2076</v>
      </c>
      <c r="E1310" s="7" t="s">
        <v>1990</v>
      </c>
      <c r="F1310" s="8" t="s">
        <v>3515</v>
      </c>
      <c r="G1310" s="1" t="e">
        <f>VLOOKUP(B1310,#REF!,5,0)</f>
        <v>#REF!</v>
      </c>
      <c r="H1310" s="1" t="e">
        <f>VLOOKUP(B1310,#REF!,5,0)</f>
        <v>#REF!</v>
      </c>
      <c r="I1310" s="2" t="e">
        <f>VLOOKUP(C1310,#REF!,5,0)</f>
        <v>#REF!</v>
      </c>
    </row>
    <row r="1311" spans="1:9" ht="16.5" customHeight="1" x14ac:dyDescent="0.2">
      <c r="A1311" s="4">
        <v>961</v>
      </c>
      <c r="B1311" s="10" t="s">
        <v>2165</v>
      </c>
      <c r="C1311" s="5" t="s">
        <v>2165</v>
      </c>
      <c r="D1311" s="7" t="s">
        <v>2166</v>
      </c>
      <c r="E1311" s="7" t="s">
        <v>2081</v>
      </c>
      <c r="F1311" s="8" t="s">
        <v>3406</v>
      </c>
      <c r="G1311" s="1" t="e">
        <f>VLOOKUP(B1311,#REF!,5,0)</f>
        <v>#REF!</v>
      </c>
      <c r="H1311" s="1" t="e">
        <f>VLOOKUP(B1311,#REF!,5,0)</f>
        <v>#REF!</v>
      </c>
      <c r="I1311" s="2" t="e">
        <f>VLOOKUP(C1311,#REF!,5,0)</f>
        <v>#REF!</v>
      </c>
    </row>
    <row r="1312" spans="1:9" ht="16.5" customHeight="1" x14ac:dyDescent="0.2">
      <c r="A1312" s="4">
        <v>1007</v>
      </c>
      <c r="B1312" s="10" t="s">
        <v>2252</v>
      </c>
      <c r="C1312" s="5" t="s">
        <v>2252</v>
      </c>
      <c r="D1312" s="7" t="s">
        <v>2253</v>
      </c>
      <c r="E1312" s="7" t="s">
        <v>2170</v>
      </c>
      <c r="F1312" s="8" t="s">
        <v>3371</v>
      </c>
      <c r="G1312" s="1" t="e">
        <f>VLOOKUP(B1312,#REF!,5,0)</f>
        <v>#REF!</v>
      </c>
      <c r="H1312" s="1" t="e">
        <f>VLOOKUP(B1312,#REF!,5,0)</f>
        <v>#REF!</v>
      </c>
      <c r="I1312" s="2" t="e">
        <f>VLOOKUP(C1312,#REF!,5,0)</f>
        <v>#REF!</v>
      </c>
    </row>
    <row r="1313" spans="1:9" ht="16.5" customHeight="1" x14ac:dyDescent="0.2">
      <c r="A1313" s="4">
        <v>1053</v>
      </c>
      <c r="B1313" s="10" t="s">
        <v>2341</v>
      </c>
      <c r="C1313" s="5" t="s">
        <v>2341</v>
      </c>
      <c r="D1313" s="7" t="s">
        <v>2342</v>
      </c>
      <c r="E1313" s="7" t="s">
        <v>2258</v>
      </c>
      <c r="F1313" s="8" t="s">
        <v>3312</v>
      </c>
      <c r="G1313" s="1" t="e">
        <f>VLOOKUP(B1313,#REF!,5,0)</f>
        <v>#REF!</v>
      </c>
      <c r="H1313" s="1" t="e">
        <f>VLOOKUP(B1313,#REF!,5,0)</f>
        <v>#REF!</v>
      </c>
      <c r="I1313" s="2" t="e">
        <f>VLOOKUP(C1313,#REF!,5,0)</f>
        <v>#REF!</v>
      </c>
    </row>
    <row r="1314" spans="1:9" ht="16.5" customHeight="1" x14ac:dyDescent="0.2">
      <c r="A1314" s="4">
        <v>1099</v>
      </c>
      <c r="B1314" s="10" t="s">
        <v>2432</v>
      </c>
      <c r="C1314" s="5" t="s">
        <v>2432</v>
      </c>
      <c r="D1314" s="7" t="s">
        <v>2433</v>
      </c>
      <c r="E1314" s="7" t="s">
        <v>2347</v>
      </c>
      <c r="F1314" s="8" t="s">
        <v>3461</v>
      </c>
      <c r="G1314" s="1" t="e">
        <f>VLOOKUP(B1314,#REF!,5,0)</f>
        <v>#REF!</v>
      </c>
      <c r="H1314" s="1" t="e">
        <f>VLOOKUP(B1314,#REF!,5,0)</f>
        <v>#REF!</v>
      </c>
      <c r="I1314" s="2" t="e">
        <f>VLOOKUP(C1314,#REF!,5,0)</f>
        <v>#REF!</v>
      </c>
    </row>
    <row r="1315" spans="1:9" ht="16.5" customHeight="1" x14ac:dyDescent="0.2">
      <c r="A1315" s="4">
        <v>870</v>
      </c>
      <c r="B1315" s="10" t="s">
        <v>1986</v>
      </c>
      <c r="C1315" s="5" t="s">
        <v>1986</v>
      </c>
      <c r="D1315" s="7" t="s">
        <v>1987</v>
      </c>
      <c r="E1315" s="7" t="s">
        <v>1902</v>
      </c>
      <c r="F1315" s="8" t="s">
        <v>3475</v>
      </c>
      <c r="G1315" s="1" t="e">
        <f>VLOOKUP(B1315,#REF!,5,0)</f>
        <v>#REF!</v>
      </c>
      <c r="H1315" s="1" t="e">
        <f>VLOOKUP(B1315,#REF!,5,0)</f>
        <v>#REF!</v>
      </c>
      <c r="I1315" s="2" t="e">
        <f>VLOOKUP(C1315,#REF!,5,0)</f>
        <v>#REF!</v>
      </c>
    </row>
    <row r="1316" spans="1:9" ht="16.5" customHeight="1" x14ac:dyDescent="0.2">
      <c r="A1316" s="4">
        <v>914</v>
      </c>
      <c r="B1316" s="10" t="s">
        <v>2077</v>
      </c>
      <c r="C1316" s="5" t="s">
        <v>2077</v>
      </c>
      <c r="D1316" s="7" t="s">
        <v>2078</v>
      </c>
      <c r="E1316" s="7" t="s">
        <v>1990</v>
      </c>
      <c r="F1316" s="8" t="s">
        <v>3259</v>
      </c>
      <c r="G1316" s="1" t="e">
        <f>VLOOKUP(B1316,#REF!,5,0)</f>
        <v>#REF!</v>
      </c>
      <c r="H1316" s="1" t="e">
        <f>VLOOKUP(B1316,#REF!,5,0)</f>
        <v>#REF!</v>
      </c>
      <c r="I1316" s="2" t="e">
        <f>VLOOKUP(C1316,#REF!,5,0)</f>
        <v>#REF!</v>
      </c>
    </row>
    <row r="1317" spans="1:9" ht="16.5" customHeight="1" x14ac:dyDescent="0.2">
      <c r="A1317" s="4">
        <v>960</v>
      </c>
      <c r="B1317" s="10" t="s">
        <v>2167</v>
      </c>
      <c r="C1317" s="5" t="s">
        <v>2167</v>
      </c>
      <c r="D1317" s="7" t="s">
        <v>2078</v>
      </c>
      <c r="E1317" s="7" t="s">
        <v>2081</v>
      </c>
      <c r="F1317" s="8" t="s">
        <v>3458</v>
      </c>
      <c r="G1317" s="1" t="e">
        <f>VLOOKUP(B1317,#REF!,5,0)</f>
        <v>#REF!</v>
      </c>
      <c r="H1317" s="1" t="e">
        <f>VLOOKUP(B1317,#REF!,5,0)</f>
        <v>#REF!</v>
      </c>
      <c r="I1317" s="2" t="e">
        <f>VLOOKUP(C1317,#REF!,5,0)</f>
        <v>#REF!</v>
      </c>
    </row>
    <row r="1318" spans="1:9" ht="16.5" customHeight="1" x14ac:dyDescent="0.2">
      <c r="A1318" s="4">
        <v>1006</v>
      </c>
      <c r="B1318" s="10" t="s">
        <v>2254</v>
      </c>
      <c r="C1318" s="5" t="s">
        <v>2254</v>
      </c>
      <c r="D1318" s="7" t="s">
        <v>2255</v>
      </c>
      <c r="E1318" s="7" t="s">
        <v>2170</v>
      </c>
      <c r="F1318" s="8" t="s">
        <v>3414</v>
      </c>
      <c r="G1318" s="1" t="e">
        <f>VLOOKUP(B1318,#REF!,5,0)</f>
        <v>#REF!</v>
      </c>
      <c r="H1318" s="1" t="e">
        <f>VLOOKUP(B1318,#REF!,5,0)</f>
        <v>#REF!</v>
      </c>
      <c r="I1318" s="2" t="e">
        <f>VLOOKUP(C1318,#REF!,5,0)</f>
        <v>#REF!</v>
      </c>
    </row>
    <row r="1319" spans="1:9" ht="16.5" customHeight="1" x14ac:dyDescent="0.2">
      <c r="A1319" s="4">
        <v>1052</v>
      </c>
      <c r="B1319" s="10" t="s">
        <v>2343</v>
      </c>
      <c r="C1319" s="5" t="s">
        <v>2343</v>
      </c>
      <c r="D1319" s="7" t="s">
        <v>2344</v>
      </c>
      <c r="E1319" s="7" t="s">
        <v>2258</v>
      </c>
      <c r="F1319" s="8" t="s">
        <v>3296</v>
      </c>
      <c r="G1319" s="1" t="e">
        <f>VLOOKUP(B1319,#REF!,5,0)</f>
        <v>#REF!</v>
      </c>
      <c r="H1319" s="1" t="e">
        <f>VLOOKUP(B1319,#REF!,5,0)</f>
        <v>#REF!</v>
      </c>
      <c r="I1319" s="2" t="e">
        <f>VLOOKUP(C1319,#REF!,5,0)</f>
        <v>#REF!</v>
      </c>
    </row>
    <row r="1320" spans="1:9" ht="16.5" customHeight="1" x14ac:dyDescent="0.2">
      <c r="A1320" s="4">
        <v>1098</v>
      </c>
      <c r="B1320" s="10" t="s">
        <v>2434</v>
      </c>
      <c r="C1320" s="5" t="s">
        <v>2434</v>
      </c>
      <c r="D1320" s="7" t="s">
        <v>2435</v>
      </c>
      <c r="E1320" s="7" t="s">
        <v>2347</v>
      </c>
      <c r="F1320" s="8" t="s">
        <v>3247</v>
      </c>
      <c r="G1320" s="1" t="e">
        <f>VLOOKUP(B1320,#REF!,5,0)</f>
        <v>#REF!</v>
      </c>
      <c r="H1320" s="1" t="e">
        <f>VLOOKUP(B1320,#REF!,5,0)</f>
        <v>#REF!</v>
      </c>
      <c r="I1320" s="2" t="e">
        <f>VLOOKUP(C1320,#REF!,5,0)</f>
        <v>#REF!</v>
      </c>
    </row>
    <row r="1321" spans="1:9" ht="16.5" customHeight="1" x14ac:dyDescent="0.2">
      <c r="A1321" s="4">
        <v>869</v>
      </c>
      <c r="B1321" s="10" t="s">
        <v>1937</v>
      </c>
      <c r="C1321" s="5" t="s">
        <v>1937</v>
      </c>
      <c r="D1321" s="7" t="s">
        <v>1938</v>
      </c>
      <c r="E1321" s="7" t="s">
        <v>1902</v>
      </c>
      <c r="F1321" s="8" t="s">
        <v>3529</v>
      </c>
      <c r="G1321" s="1" t="e">
        <f>VLOOKUP(B1321,#REF!,5,0)</f>
        <v>#REF!</v>
      </c>
      <c r="H1321" s="1" t="e">
        <f>VLOOKUP(B1321,#REF!,5,0)</f>
        <v>#REF!</v>
      </c>
      <c r="I1321" s="2" t="e">
        <f>VLOOKUP(C1321,#REF!,5,0)</f>
        <v>#REF!</v>
      </c>
    </row>
    <row r="1322" spans="1:9" ht="16.5" customHeight="1" x14ac:dyDescent="0.2">
      <c r="A1322" s="4">
        <v>913</v>
      </c>
      <c r="B1322" s="10" t="s">
        <v>2042</v>
      </c>
      <c r="C1322" s="5" t="s">
        <v>2042</v>
      </c>
      <c r="D1322" s="7" t="s">
        <v>2043</v>
      </c>
      <c r="E1322" s="7" t="s">
        <v>1990</v>
      </c>
      <c r="F1322" s="8" t="s">
        <v>3233</v>
      </c>
      <c r="G1322" s="1" t="e">
        <f>VLOOKUP(B1322,#REF!,5,0)</f>
        <v>#REF!</v>
      </c>
      <c r="H1322" s="1" t="e">
        <f>VLOOKUP(B1322,#REF!,5,0)</f>
        <v>#REF!</v>
      </c>
      <c r="I1322" s="2" t="e">
        <f>VLOOKUP(C1322,#REF!,5,0)</f>
        <v>#REF!</v>
      </c>
    </row>
    <row r="1323" spans="1:9" ht="16.5" customHeight="1" x14ac:dyDescent="0.2">
      <c r="A1323" s="4">
        <v>959</v>
      </c>
      <c r="B1323" s="10" t="s">
        <v>2102</v>
      </c>
      <c r="C1323" s="5" t="s">
        <v>2102</v>
      </c>
      <c r="D1323" s="7" t="s">
        <v>2103</v>
      </c>
      <c r="E1323" s="7" t="s">
        <v>2081</v>
      </c>
      <c r="F1323" s="8" t="s">
        <v>3345</v>
      </c>
      <c r="G1323" s="1" t="e">
        <f>VLOOKUP(B1323,#REF!,5,0)</f>
        <v>#REF!</v>
      </c>
      <c r="H1323" s="1" t="e">
        <f>VLOOKUP(B1323,#REF!,5,0)</f>
        <v>#REF!</v>
      </c>
      <c r="I1323" s="2" t="e">
        <f>VLOOKUP(C1323,#REF!,5,0)</f>
        <v>#REF!</v>
      </c>
    </row>
    <row r="1324" spans="1:9" ht="16.5" customHeight="1" x14ac:dyDescent="0.2">
      <c r="A1324" s="4">
        <v>1005</v>
      </c>
      <c r="B1324" s="10" t="s">
        <v>2210</v>
      </c>
      <c r="C1324" s="5" t="s">
        <v>2210</v>
      </c>
      <c r="D1324" s="7" t="s">
        <v>2211</v>
      </c>
      <c r="E1324" s="7" t="s">
        <v>2170</v>
      </c>
      <c r="F1324" s="8" t="s">
        <v>3248</v>
      </c>
      <c r="G1324" s="1" t="e">
        <f>VLOOKUP(B1324,#REF!,5,0)</f>
        <v>#REF!</v>
      </c>
      <c r="H1324" s="1" t="e">
        <f>VLOOKUP(B1324,#REF!,5,0)</f>
        <v>#REF!</v>
      </c>
      <c r="I1324" s="2" t="e">
        <f>VLOOKUP(C1324,#REF!,5,0)</f>
        <v>#REF!</v>
      </c>
    </row>
    <row r="1325" spans="1:9" ht="16.5" customHeight="1" x14ac:dyDescent="0.2">
      <c r="A1325" s="4">
        <v>1051</v>
      </c>
      <c r="B1325" s="10" t="s">
        <v>2261</v>
      </c>
      <c r="C1325" s="5" t="s">
        <v>2261</v>
      </c>
      <c r="D1325" s="7" t="s">
        <v>855</v>
      </c>
      <c r="E1325" s="7" t="s">
        <v>2258</v>
      </c>
      <c r="F1325" s="8" t="s">
        <v>3227</v>
      </c>
      <c r="G1325" s="1" t="e">
        <f>VLOOKUP(B1325,#REF!,5,0)</f>
        <v>#REF!</v>
      </c>
      <c r="H1325" s="1" t="e">
        <f>VLOOKUP(B1325,#REF!,5,0)</f>
        <v>#REF!</v>
      </c>
      <c r="I1325" s="2" t="e">
        <f>VLOOKUP(C1325,#REF!,5,0)</f>
        <v>#REF!</v>
      </c>
    </row>
    <row r="1326" spans="1:9" ht="16.5" customHeight="1" x14ac:dyDescent="0.2">
      <c r="A1326" s="4">
        <v>1097</v>
      </c>
      <c r="B1326" s="10" t="s">
        <v>2358</v>
      </c>
      <c r="C1326" s="5" t="s">
        <v>2358</v>
      </c>
      <c r="D1326" s="7" t="s">
        <v>2359</v>
      </c>
      <c r="E1326" s="7" t="s">
        <v>2347</v>
      </c>
      <c r="F1326" s="8" t="s">
        <v>3506</v>
      </c>
      <c r="G1326" s="1" t="e">
        <f>VLOOKUP(B1326,#REF!,5,0)</f>
        <v>#REF!</v>
      </c>
      <c r="H1326" s="1" t="e">
        <f>VLOOKUP(B1326,#REF!,5,0)</f>
        <v>#REF!</v>
      </c>
      <c r="I1326" s="2" t="e">
        <f>VLOOKUP(C1326,#REF!,5,0)</f>
        <v>#REF!</v>
      </c>
    </row>
    <row r="1327" spans="1:9" ht="16.5" customHeight="1" x14ac:dyDescent="0.2">
      <c r="A1327" s="4">
        <v>868</v>
      </c>
      <c r="B1327" s="10" t="s">
        <v>1914</v>
      </c>
      <c r="C1327" s="5" t="s">
        <v>1914</v>
      </c>
      <c r="D1327" s="7" t="s">
        <v>1915</v>
      </c>
      <c r="E1327" s="7" t="s">
        <v>1902</v>
      </c>
      <c r="F1327" s="8" t="s">
        <v>3270</v>
      </c>
      <c r="G1327" s="1" t="e">
        <f>VLOOKUP(B1327,#REF!,5,0)</f>
        <v>#REF!</v>
      </c>
      <c r="H1327" s="1" t="e">
        <f>VLOOKUP(B1327,#REF!,5,0)</f>
        <v>#REF!</v>
      </c>
      <c r="I1327" s="2" t="e">
        <f>VLOOKUP(C1327,#REF!,5,0)</f>
        <v>#REF!</v>
      </c>
    </row>
    <row r="1328" spans="1:9" ht="16.5" customHeight="1" x14ac:dyDescent="0.2">
      <c r="A1328" s="4">
        <v>912</v>
      </c>
      <c r="B1328" s="10" t="s">
        <v>2002</v>
      </c>
      <c r="C1328" s="5" t="s">
        <v>2002</v>
      </c>
      <c r="D1328" s="7" t="s">
        <v>2003</v>
      </c>
      <c r="E1328" s="7" t="s">
        <v>1990</v>
      </c>
      <c r="F1328" s="8" t="s">
        <v>3249</v>
      </c>
      <c r="G1328" s="1" t="e">
        <f>VLOOKUP(B1328,#REF!,5,0)</f>
        <v>#REF!</v>
      </c>
      <c r="H1328" s="1" t="e">
        <f>VLOOKUP(B1328,#REF!,5,0)</f>
        <v>#REF!</v>
      </c>
      <c r="I1328" s="2" t="e">
        <f>VLOOKUP(C1328,#REF!,5,0)</f>
        <v>#REF!</v>
      </c>
    </row>
    <row r="1329" spans="1:9" ht="16.5" customHeight="1" x14ac:dyDescent="0.2">
      <c r="A1329" s="4">
        <v>958</v>
      </c>
      <c r="B1329" s="10" t="s">
        <v>2096</v>
      </c>
      <c r="C1329" s="5" t="s">
        <v>2096</v>
      </c>
      <c r="D1329" s="7" t="s">
        <v>2097</v>
      </c>
      <c r="E1329" s="7" t="s">
        <v>2081</v>
      </c>
      <c r="F1329" s="8" t="s">
        <v>3408</v>
      </c>
      <c r="G1329" s="1" t="e">
        <f>VLOOKUP(B1329,#REF!,5,0)</f>
        <v>#REF!</v>
      </c>
      <c r="H1329" s="1" t="e">
        <f>VLOOKUP(B1329,#REF!,5,0)</f>
        <v>#REF!</v>
      </c>
      <c r="I1329" s="2" t="e">
        <f>VLOOKUP(C1329,#REF!,5,0)</f>
        <v>#REF!</v>
      </c>
    </row>
    <row r="1330" spans="1:9" ht="16.5" customHeight="1" x14ac:dyDescent="0.2">
      <c r="A1330" s="4">
        <v>1004</v>
      </c>
      <c r="B1330" s="10" t="s">
        <v>2191</v>
      </c>
      <c r="C1330" s="5" t="s">
        <v>2191</v>
      </c>
      <c r="D1330" s="7" t="s">
        <v>2192</v>
      </c>
      <c r="E1330" s="7" t="s">
        <v>2170</v>
      </c>
      <c r="F1330" s="8" t="s">
        <v>3558</v>
      </c>
      <c r="G1330" s="1" t="e">
        <f>VLOOKUP(B1330,#REF!,5,0)</f>
        <v>#REF!</v>
      </c>
      <c r="H1330" s="1" t="e">
        <f>VLOOKUP(B1330,#REF!,5,0)</f>
        <v>#REF!</v>
      </c>
      <c r="I1330" s="2" t="e">
        <f>VLOOKUP(C1330,#REF!,5,0)</f>
        <v>#REF!</v>
      </c>
    </row>
    <row r="1331" spans="1:9" ht="16.5" customHeight="1" x14ac:dyDescent="0.2">
      <c r="A1331" s="4">
        <v>1050</v>
      </c>
      <c r="B1331" s="10" t="s">
        <v>2291</v>
      </c>
      <c r="C1331" s="5" t="s">
        <v>2291</v>
      </c>
      <c r="D1331" s="7" t="s">
        <v>2292</v>
      </c>
      <c r="E1331" s="7" t="s">
        <v>2258</v>
      </c>
      <c r="F1331" s="8" t="s">
        <v>3307</v>
      </c>
      <c r="G1331" s="1" t="e">
        <f>VLOOKUP(B1331,#REF!,5,0)</f>
        <v>#REF!</v>
      </c>
      <c r="H1331" s="1" t="e">
        <f>VLOOKUP(B1331,#REF!,5,0)</f>
        <v>#REF!</v>
      </c>
      <c r="I1331" s="2" t="e">
        <f>VLOOKUP(C1331,#REF!,5,0)</f>
        <v>#REF!</v>
      </c>
    </row>
    <row r="1332" spans="1:9" ht="16.5" customHeight="1" x14ac:dyDescent="0.2">
      <c r="A1332" s="4">
        <v>1096</v>
      </c>
      <c r="B1332" s="10" t="s">
        <v>2380</v>
      </c>
      <c r="C1332" s="5" t="s">
        <v>2380</v>
      </c>
      <c r="D1332" s="7" t="s">
        <v>2381</v>
      </c>
      <c r="E1332" s="7" t="s">
        <v>2347</v>
      </c>
      <c r="F1332" s="8" t="s">
        <v>3419</v>
      </c>
      <c r="G1332" s="1" t="e">
        <f>VLOOKUP(B1332,#REF!,5,0)</f>
        <v>#REF!</v>
      </c>
      <c r="H1332" s="1" t="e">
        <f>VLOOKUP(B1332,#REF!,5,0)</f>
        <v>#REF!</v>
      </c>
      <c r="I1332" s="2" t="e">
        <f>VLOOKUP(C1332,#REF!,5,0)</f>
        <v>#REF!</v>
      </c>
    </row>
    <row r="1333" spans="1:9" ht="16.5" customHeight="1" x14ac:dyDescent="0.2">
      <c r="A1333" s="4">
        <v>867</v>
      </c>
      <c r="B1333" s="10" t="s">
        <v>1939</v>
      </c>
      <c r="C1333" s="5" t="s">
        <v>1939</v>
      </c>
      <c r="D1333" s="7" t="s">
        <v>1940</v>
      </c>
      <c r="E1333" s="7" t="s">
        <v>1902</v>
      </c>
      <c r="F1333" s="8" t="s">
        <v>3317</v>
      </c>
      <c r="G1333" s="1" t="e">
        <f>VLOOKUP(B1333,#REF!,5,0)</f>
        <v>#REF!</v>
      </c>
      <c r="H1333" s="1" t="e">
        <f>VLOOKUP(B1333,#REF!,5,0)</f>
        <v>#REF!</v>
      </c>
      <c r="I1333" s="2" t="e">
        <f>VLOOKUP(C1333,#REF!,5,0)</f>
        <v>#REF!</v>
      </c>
    </row>
    <row r="1334" spans="1:9" ht="16.5" customHeight="1" x14ac:dyDescent="0.2">
      <c r="A1334" s="4">
        <v>911</v>
      </c>
      <c r="B1334" s="10" t="s">
        <v>2028</v>
      </c>
      <c r="C1334" s="5" t="s">
        <v>2028</v>
      </c>
      <c r="D1334" s="7" t="s">
        <v>2029</v>
      </c>
      <c r="E1334" s="7" t="s">
        <v>1990</v>
      </c>
      <c r="F1334" s="8" t="s">
        <v>3323</v>
      </c>
      <c r="G1334" s="1" t="e">
        <f>VLOOKUP(B1334,#REF!,5,0)</f>
        <v>#REF!</v>
      </c>
      <c r="H1334" s="1" t="e">
        <f>VLOOKUP(B1334,#REF!,5,0)</f>
        <v>#REF!</v>
      </c>
      <c r="I1334" s="2" t="e">
        <f>VLOOKUP(C1334,#REF!,5,0)</f>
        <v>#REF!</v>
      </c>
    </row>
    <row r="1335" spans="1:9" ht="16.5" customHeight="1" x14ac:dyDescent="0.2">
      <c r="A1335" s="4">
        <v>957</v>
      </c>
      <c r="B1335" s="10" t="s">
        <v>2118</v>
      </c>
      <c r="C1335" s="5" t="s">
        <v>2118</v>
      </c>
      <c r="D1335" s="7" t="s">
        <v>2119</v>
      </c>
      <c r="E1335" s="7" t="s">
        <v>2081</v>
      </c>
      <c r="F1335" s="8" t="s">
        <v>3516</v>
      </c>
      <c r="G1335" s="1" t="e">
        <f>VLOOKUP(B1335,#REF!,5,0)</f>
        <v>#REF!</v>
      </c>
      <c r="H1335" s="1" t="e">
        <f>VLOOKUP(B1335,#REF!,5,0)</f>
        <v>#REF!</v>
      </c>
      <c r="I1335" s="2" t="e">
        <f>VLOOKUP(C1335,#REF!,5,0)</f>
        <v>#REF!</v>
      </c>
    </row>
    <row r="1336" spans="1:9" ht="16.5" customHeight="1" x14ac:dyDescent="0.2">
      <c r="A1336" s="4">
        <v>1003</v>
      </c>
      <c r="B1336" s="10" t="s">
        <v>2216</v>
      </c>
      <c r="C1336" s="5" t="s">
        <v>2216</v>
      </c>
      <c r="D1336" s="7" t="s">
        <v>2217</v>
      </c>
      <c r="E1336" s="7" t="s">
        <v>2170</v>
      </c>
      <c r="F1336" s="8" t="s">
        <v>3483</v>
      </c>
      <c r="G1336" s="1" t="e">
        <f>VLOOKUP(B1336,#REF!,5,0)</f>
        <v>#REF!</v>
      </c>
      <c r="H1336" s="1" t="e">
        <f>VLOOKUP(B1336,#REF!,5,0)</f>
        <v>#REF!</v>
      </c>
      <c r="I1336" s="2" t="e">
        <f>VLOOKUP(C1336,#REF!,5,0)</f>
        <v>#REF!</v>
      </c>
    </row>
    <row r="1337" spans="1:9" ht="16.5" customHeight="1" x14ac:dyDescent="0.2">
      <c r="A1337" s="4">
        <v>1049</v>
      </c>
      <c r="B1337" s="10" t="s">
        <v>2311</v>
      </c>
      <c r="C1337" s="5" t="s">
        <v>2311</v>
      </c>
      <c r="D1337" s="7" t="s">
        <v>2312</v>
      </c>
      <c r="E1337" s="7" t="s">
        <v>2258</v>
      </c>
      <c r="F1337" s="8" t="s">
        <v>3402</v>
      </c>
      <c r="G1337" s="1" t="e">
        <f>VLOOKUP(B1337,#REF!,5,0)</f>
        <v>#REF!</v>
      </c>
      <c r="H1337" s="1" t="e">
        <f>VLOOKUP(B1337,#REF!,5,0)</f>
        <v>#REF!</v>
      </c>
      <c r="I1337" s="2" t="e">
        <f>VLOOKUP(C1337,#REF!,5,0)</f>
        <v>#REF!</v>
      </c>
    </row>
    <row r="1338" spans="1:9" ht="16.5" customHeight="1" x14ac:dyDescent="0.2">
      <c r="A1338" s="4">
        <v>1095</v>
      </c>
      <c r="B1338" s="10" t="s">
        <v>2410</v>
      </c>
      <c r="C1338" s="5" t="s">
        <v>2410</v>
      </c>
      <c r="D1338" s="7" t="s">
        <v>2411</v>
      </c>
      <c r="E1338" s="7" t="s">
        <v>2347</v>
      </c>
      <c r="F1338" s="8" t="s">
        <v>3262</v>
      </c>
      <c r="G1338" s="1" t="e">
        <f>VLOOKUP(B1338,#REF!,5,0)</f>
        <v>#REF!</v>
      </c>
      <c r="H1338" s="1" t="e">
        <f>VLOOKUP(B1338,#REF!,5,0)</f>
        <v>#REF!</v>
      </c>
      <c r="I1338" s="2" t="e">
        <f>VLOOKUP(C1338,#REF!,5,0)</f>
        <v>#REF!</v>
      </c>
    </row>
    <row r="1339" spans="1:9" ht="16.5" customHeight="1" x14ac:dyDescent="0.2">
      <c r="A1339" s="4">
        <v>866</v>
      </c>
      <c r="B1339" s="10" t="s">
        <v>1965</v>
      </c>
      <c r="C1339" s="5" t="s">
        <v>1965</v>
      </c>
      <c r="D1339" s="7" t="s">
        <v>1966</v>
      </c>
      <c r="E1339" s="7" t="s">
        <v>1902</v>
      </c>
      <c r="F1339" s="8" t="s">
        <v>3307</v>
      </c>
      <c r="G1339" s="1" t="e">
        <f>VLOOKUP(B1339,#REF!,5,0)</f>
        <v>#REF!</v>
      </c>
      <c r="H1339" s="1" t="e">
        <f>VLOOKUP(B1339,#REF!,5,0)</f>
        <v>#REF!</v>
      </c>
      <c r="I1339" s="2" t="e">
        <f>VLOOKUP(C1339,#REF!,5,0)</f>
        <v>#REF!</v>
      </c>
    </row>
    <row r="1340" spans="1:9" ht="16.5" customHeight="1" x14ac:dyDescent="0.2">
      <c r="A1340" s="4">
        <v>910</v>
      </c>
      <c r="B1340" s="10" t="s">
        <v>2056</v>
      </c>
      <c r="C1340" s="5" t="s">
        <v>2056</v>
      </c>
      <c r="D1340" s="7" t="s">
        <v>2057</v>
      </c>
      <c r="E1340" s="7" t="s">
        <v>1990</v>
      </c>
      <c r="F1340" s="8" t="s">
        <v>3469</v>
      </c>
      <c r="G1340" s="1" t="e">
        <f>VLOOKUP(B1340,#REF!,5,0)</f>
        <v>#REF!</v>
      </c>
      <c r="H1340" s="1" t="e">
        <f>VLOOKUP(B1340,#REF!,5,0)</f>
        <v>#REF!</v>
      </c>
      <c r="I1340" s="2" t="e">
        <f>VLOOKUP(C1340,#REF!,5,0)</f>
        <v>#REF!</v>
      </c>
    </row>
    <row r="1341" spans="1:9" ht="16.5" customHeight="1" x14ac:dyDescent="0.2">
      <c r="A1341" s="4">
        <v>956</v>
      </c>
      <c r="B1341" s="10" t="s">
        <v>2147</v>
      </c>
      <c r="C1341" s="5" t="s">
        <v>2147</v>
      </c>
      <c r="D1341" s="7" t="s">
        <v>2148</v>
      </c>
      <c r="E1341" s="7" t="s">
        <v>2081</v>
      </c>
      <c r="F1341" s="8" t="s">
        <v>3490</v>
      </c>
      <c r="G1341" s="1" t="e">
        <f>VLOOKUP(B1341,#REF!,5,0)</f>
        <v>#REF!</v>
      </c>
      <c r="H1341" s="1" t="e">
        <f>VLOOKUP(B1341,#REF!,5,0)</f>
        <v>#REF!</v>
      </c>
      <c r="I1341" s="2" t="e">
        <f>VLOOKUP(C1341,#REF!,5,0)</f>
        <v>#REF!</v>
      </c>
    </row>
    <row r="1342" spans="1:9" ht="16.5" customHeight="1" x14ac:dyDescent="0.2">
      <c r="A1342" s="4">
        <v>1002</v>
      </c>
      <c r="B1342" s="10" t="s">
        <v>2245</v>
      </c>
      <c r="C1342" s="5" t="s">
        <v>2245</v>
      </c>
      <c r="D1342" s="7" t="s">
        <v>2246</v>
      </c>
      <c r="E1342" s="7" t="s">
        <v>2170</v>
      </c>
      <c r="F1342" s="8" t="s">
        <v>3518</v>
      </c>
      <c r="G1342" s="1" t="e">
        <f>VLOOKUP(B1342,#REF!,5,0)</f>
        <v>#REF!</v>
      </c>
      <c r="H1342" s="1" t="e">
        <f>VLOOKUP(B1342,#REF!,5,0)</f>
        <v>#REF!</v>
      </c>
      <c r="I1342" s="2" t="e">
        <f>VLOOKUP(C1342,#REF!,5,0)</f>
        <v>#REF!</v>
      </c>
    </row>
    <row r="1343" spans="1:9" ht="16.5" customHeight="1" x14ac:dyDescent="0.2">
      <c r="A1343" s="4">
        <v>1048</v>
      </c>
      <c r="B1343" s="10" t="s">
        <v>2338</v>
      </c>
      <c r="C1343" s="5" t="s">
        <v>2338</v>
      </c>
      <c r="D1343" s="7" t="s">
        <v>2337</v>
      </c>
      <c r="E1343" s="7" t="s">
        <v>2258</v>
      </c>
      <c r="F1343" s="8" t="s">
        <v>3412</v>
      </c>
      <c r="G1343" s="1" t="e">
        <f>VLOOKUP(B1343,#REF!,5,0)</f>
        <v>#REF!</v>
      </c>
      <c r="H1343" s="1" t="e">
        <f>VLOOKUP(B1343,#REF!,5,0)</f>
        <v>#REF!</v>
      </c>
      <c r="I1343" s="2" t="e">
        <f>VLOOKUP(C1343,#REF!,5,0)</f>
        <v>#REF!</v>
      </c>
    </row>
    <row r="1344" spans="1:9" ht="16.5" customHeight="1" x14ac:dyDescent="0.2">
      <c r="A1344" s="4">
        <v>1094</v>
      </c>
      <c r="B1344" s="10" t="s">
        <v>2428</v>
      </c>
      <c r="C1344" s="5" t="s">
        <v>2428</v>
      </c>
      <c r="D1344" s="7" t="s">
        <v>2429</v>
      </c>
      <c r="E1344" s="7" t="s">
        <v>2347</v>
      </c>
      <c r="F1344" s="8" t="s">
        <v>3229</v>
      </c>
      <c r="G1344" s="1" t="e">
        <f>VLOOKUP(B1344,#REF!,5,0)</f>
        <v>#REF!</v>
      </c>
      <c r="H1344" s="1" t="e">
        <f>VLOOKUP(B1344,#REF!,5,0)</f>
        <v>#REF!</v>
      </c>
      <c r="I1344" s="2" t="e">
        <f>VLOOKUP(C1344,#REF!,5,0)</f>
        <v>#REF!</v>
      </c>
    </row>
    <row r="1345" spans="1:9" ht="16.5" customHeight="1" x14ac:dyDescent="0.2">
      <c r="A1345" s="4">
        <v>865</v>
      </c>
      <c r="B1345" s="10" t="s">
        <v>1957</v>
      </c>
      <c r="C1345" s="5" t="s">
        <v>1957</v>
      </c>
      <c r="D1345" s="7" t="s">
        <v>1958</v>
      </c>
      <c r="E1345" s="7" t="s">
        <v>1902</v>
      </c>
      <c r="F1345" s="8" t="s">
        <v>3235</v>
      </c>
      <c r="G1345" s="1" t="e">
        <f>VLOOKUP(B1345,#REF!,5,0)</f>
        <v>#REF!</v>
      </c>
      <c r="H1345" s="1" t="e">
        <f>VLOOKUP(B1345,#REF!,5,0)</f>
        <v>#REF!</v>
      </c>
      <c r="I1345" s="2" t="e">
        <f>VLOOKUP(C1345,#REF!,5,0)</f>
        <v>#REF!</v>
      </c>
    </row>
    <row r="1346" spans="1:9" ht="16.5" customHeight="1" x14ac:dyDescent="0.2">
      <c r="A1346" s="4">
        <v>909</v>
      </c>
      <c r="B1346" s="10" t="s">
        <v>2000</v>
      </c>
      <c r="C1346" s="5" t="s">
        <v>2000</v>
      </c>
      <c r="D1346" s="7" t="s">
        <v>2001</v>
      </c>
      <c r="E1346" s="7" t="s">
        <v>1990</v>
      </c>
      <c r="F1346" s="8" t="s">
        <v>3251</v>
      </c>
      <c r="G1346" s="1" t="e">
        <f>VLOOKUP(B1346,#REF!,5,0)</f>
        <v>#REF!</v>
      </c>
      <c r="H1346" s="1" t="e">
        <f>VLOOKUP(B1346,#REF!,5,0)</f>
        <v>#REF!</v>
      </c>
      <c r="I1346" s="2" t="e">
        <f>VLOOKUP(C1346,#REF!,5,0)</f>
        <v>#REF!</v>
      </c>
    </row>
    <row r="1347" spans="1:9" ht="16.5" customHeight="1" x14ac:dyDescent="0.2">
      <c r="A1347" s="4">
        <v>955</v>
      </c>
      <c r="B1347" s="10" t="s">
        <v>2139</v>
      </c>
      <c r="C1347" s="5" t="s">
        <v>2139</v>
      </c>
      <c r="D1347" s="7" t="s">
        <v>2140</v>
      </c>
      <c r="E1347" s="7" t="s">
        <v>2081</v>
      </c>
      <c r="F1347" s="8" t="s">
        <v>3238</v>
      </c>
      <c r="G1347" s="1" t="e">
        <f>VLOOKUP(B1347,#REF!,5,0)</f>
        <v>#REF!</v>
      </c>
      <c r="H1347" s="1" t="e">
        <f>VLOOKUP(B1347,#REF!,5,0)</f>
        <v>#REF!</v>
      </c>
      <c r="I1347" s="2" t="e">
        <f>VLOOKUP(C1347,#REF!,5,0)</f>
        <v>#REF!</v>
      </c>
    </row>
    <row r="1348" spans="1:9" ht="16.5" customHeight="1" x14ac:dyDescent="0.2">
      <c r="A1348" s="4">
        <v>1001</v>
      </c>
      <c r="B1348" s="10" t="s">
        <v>2230</v>
      </c>
      <c r="C1348" s="5" t="s">
        <v>2230</v>
      </c>
      <c r="D1348" s="7" t="s">
        <v>2231</v>
      </c>
      <c r="E1348" s="7" t="s">
        <v>2170</v>
      </c>
      <c r="F1348" s="8" t="s">
        <v>3543</v>
      </c>
      <c r="G1348" s="1" t="e">
        <f>VLOOKUP(B1348,#REF!,5,0)</f>
        <v>#REF!</v>
      </c>
      <c r="H1348" s="1" t="e">
        <f>VLOOKUP(B1348,#REF!,5,0)</f>
        <v>#REF!</v>
      </c>
      <c r="I1348" s="2" t="e">
        <f>VLOOKUP(C1348,#REF!,5,0)</f>
        <v>#REF!</v>
      </c>
    </row>
    <row r="1349" spans="1:9" ht="16.5" customHeight="1" x14ac:dyDescent="0.2">
      <c r="A1349" s="4">
        <v>1047</v>
      </c>
      <c r="B1349" s="10" t="s">
        <v>2256</v>
      </c>
      <c r="C1349" s="5" t="s">
        <v>2256</v>
      </c>
      <c r="D1349" s="7" t="s">
        <v>2257</v>
      </c>
      <c r="E1349" s="7" t="s">
        <v>2258</v>
      </c>
      <c r="F1349" s="8" t="s">
        <v>3498</v>
      </c>
      <c r="G1349" s="1" t="e">
        <f>VLOOKUP(B1349,#REF!,5,0)</f>
        <v>#REF!</v>
      </c>
      <c r="H1349" s="1" t="e">
        <f>VLOOKUP(B1349,#REF!,5,0)</f>
        <v>#REF!</v>
      </c>
      <c r="I1349" s="2" t="e">
        <f>VLOOKUP(C1349,#REF!,5,0)</f>
        <v>#REF!</v>
      </c>
    </row>
    <row r="1350" spans="1:9" ht="16.5" customHeight="1" x14ac:dyDescent="0.2">
      <c r="A1350" s="4">
        <v>1093</v>
      </c>
      <c r="B1350" s="10" t="s">
        <v>2345</v>
      </c>
      <c r="C1350" s="5" t="s">
        <v>2345</v>
      </c>
      <c r="D1350" s="7" t="s">
        <v>2346</v>
      </c>
      <c r="E1350" s="7" t="s">
        <v>2347</v>
      </c>
      <c r="F1350" s="8" t="s">
        <v>3476</v>
      </c>
      <c r="G1350" s="1" t="e">
        <f>VLOOKUP(B1350,#REF!,5,0)</f>
        <v>#REF!</v>
      </c>
      <c r="H1350" s="1" t="e">
        <f>VLOOKUP(B1350,#REF!,5,0)</f>
        <v>#REF!</v>
      </c>
      <c r="I1350" s="2" t="e">
        <f>VLOOKUP(C1350,#REF!,5,0)</f>
        <v>#REF!</v>
      </c>
    </row>
    <row r="1351" spans="1:9" ht="16.5" customHeight="1" x14ac:dyDescent="0.2">
      <c r="A1351" s="4">
        <v>1209</v>
      </c>
      <c r="B1351" s="10" t="s">
        <v>2491</v>
      </c>
      <c r="C1351" s="5" t="s">
        <v>2491</v>
      </c>
      <c r="D1351" s="7" t="s">
        <v>2492</v>
      </c>
      <c r="E1351" s="7" t="s">
        <v>2493</v>
      </c>
      <c r="F1351" s="8" t="s">
        <v>3609</v>
      </c>
      <c r="G1351" s="12" t="e">
        <f>VLOOKUP(B1351,#REF!,5,0)</f>
        <v>#REF!</v>
      </c>
      <c r="H1351" s="1" t="e">
        <f>VLOOKUP(B1351,#REF!,5,0)</f>
        <v>#REF!</v>
      </c>
      <c r="I1351" s="2" t="e">
        <f>VLOOKUP(C1351,#REF!,5,0)</f>
        <v>#REF!</v>
      </c>
    </row>
    <row r="1352" spans="1:9" ht="16.5" customHeight="1" x14ac:dyDescent="0.2">
      <c r="A1352" s="4">
        <v>1249</v>
      </c>
      <c r="B1352" s="10" t="s">
        <v>2565</v>
      </c>
      <c r="C1352" s="5" t="s">
        <v>2565</v>
      </c>
      <c r="D1352" s="7" t="s">
        <v>2566</v>
      </c>
      <c r="E1352" s="7" t="s">
        <v>2567</v>
      </c>
      <c r="F1352" s="8" t="s">
        <v>3343</v>
      </c>
      <c r="G1352" s="12" t="e">
        <f>VLOOKUP(B1352,#REF!,5,0)</f>
        <v>#REF!</v>
      </c>
      <c r="H1352" s="1" t="e">
        <f>VLOOKUP(B1352,#REF!,5,0)</f>
        <v>#REF!</v>
      </c>
      <c r="I1352" s="2" t="e">
        <f>VLOOKUP(C1352,#REF!,5,0)</f>
        <v>#REF!</v>
      </c>
    </row>
    <row r="1353" spans="1:9" ht="16.5" customHeight="1" x14ac:dyDescent="0.2">
      <c r="A1353" s="4">
        <v>1289</v>
      </c>
      <c r="B1353" s="10" t="s">
        <v>2640</v>
      </c>
      <c r="C1353" s="5" t="s">
        <v>2640</v>
      </c>
      <c r="D1353" s="7" t="s">
        <v>2641</v>
      </c>
      <c r="E1353" s="7" t="s">
        <v>2642</v>
      </c>
      <c r="F1353" s="8" t="s">
        <v>3354</v>
      </c>
      <c r="G1353" s="1" t="e">
        <f>VLOOKUP(B1353,#REF!,5,0)</f>
        <v>#REF!</v>
      </c>
      <c r="H1353" s="1" t="e">
        <f>VLOOKUP(B1353,#REF!,5,0)</f>
        <v>#REF!</v>
      </c>
      <c r="I1353" s="2" t="e">
        <f>VLOOKUP(C1353,#REF!,5,0)</f>
        <v>#REF!</v>
      </c>
    </row>
    <row r="1354" spans="1:9" ht="16.5" customHeight="1" x14ac:dyDescent="0.2">
      <c r="A1354" s="4">
        <v>1329</v>
      </c>
      <c r="B1354" s="10" t="s">
        <v>2718</v>
      </c>
      <c r="C1354" s="5" t="s">
        <v>2718</v>
      </c>
      <c r="D1354" s="7" t="s">
        <v>2719</v>
      </c>
      <c r="E1354" s="7" t="s">
        <v>2720</v>
      </c>
      <c r="F1354" s="8" t="s">
        <v>3402</v>
      </c>
      <c r="G1354" s="1" t="e">
        <f>VLOOKUP(B1354,#REF!,5,0)</f>
        <v>#REF!</v>
      </c>
      <c r="H1354" s="1" t="e">
        <f>VLOOKUP(B1354,#REF!,5,0)</f>
        <v>#REF!</v>
      </c>
      <c r="I1354" s="2" t="e">
        <f>VLOOKUP(C1354,#REF!,5,0)</f>
        <v>#REF!</v>
      </c>
    </row>
    <row r="1355" spans="1:9" ht="16.5" customHeight="1" x14ac:dyDescent="0.2">
      <c r="A1355" s="4">
        <v>1366</v>
      </c>
      <c r="B1355" s="10" t="s">
        <v>2794</v>
      </c>
      <c r="C1355" s="5" t="s">
        <v>2794</v>
      </c>
      <c r="D1355" s="7" t="s">
        <v>2795</v>
      </c>
      <c r="E1355" s="7" t="s">
        <v>2796</v>
      </c>
      <c r="F1355" s="8" t="s">
        <v>3507</v>
      </c>
      <c r="G1355" s="1" t="e">
        <f>VLOOKUP(B1355,#REF!,5,0)</f>
        <v>#REF!</v>
      </c>
      <c r="H1355" s="1" t="e">
        <f>VLOOKUP(B1355,#REF!,5,0)</f>
        <v>#REF!</v>
      </c>
      <c r="I1355" s="2" t="e">
        <f>VLOOKUP(C1355,#REF!,5,0)</f>
        <v>#REF!</v>
      </c>
    </row>
    <row r="1356" spans="1:9" ht="16.5" customHeight="1" x14ac:dyDescent="0.2">
      <c r="A1356" s="4">
        <v>1208</v>
      </c>
      <c r="B1356" s="10" t="s">
        <v>2494</v>
      </c>
      <c r="C1356" s="5" t="s">
        <v>2494</v>
      </c>
      <c r="D1356" s="7" t="s">
        <v>2495</v>
      </c>
      <c r="E1356" s="7" t="s">
        <v>2493</v>
      </c>
      <c r="F1356" s="8" t="s">
        <v>3253</v>
      </c>
      <c r="G1356" s="12" t="e">
        <f>VLOOKUP(B1356,#REF!,5,0)</f>
        <v>#REF!</v>
      </c>
      <c r="H1356" s="1" t="e">
        <f>VLOOKUP(B1356,#REF!,5,0)</f>
        <v>#REF!</v>
      </c>
      <c r="I1356" s="2" t="e">
        <f>VLOOKUP(C1356,#REF!,5,0)</f>
        <v>#REF!</v>
      </c>
    </row>
    <row r="1357" spans="1:9" ht="16.5" customHeight="1" x14ac:dyDescent="0.2">
      <c r="A1357" s="4">
        <v>1248</v>
      </c>
      <c r="B1357" s="10" t="s">
        <v>2568</v>
      </c>
      <c r="C1357" s="5" t="s">
        <v>2568</v>
      </c>
      <c r="D1357" s="7" t="s">
        <v>2569</v>
      </c>
      <c r="E1357" s="7" t="s">
        <v>2567</v>
      </c>
      <c r="F1357" s="8" t="s">
        <v>3364</v>
      </c>
      <c r="G1357" s="12" t="e">
        <f>VLOOKUP(B1357,#REF!,5,0)</f>
        <v>#REF!</v>
      </c>
      <c r="H1357" s="1" t="e">
        <f>VLOOKUP(B1357,#REF!,5,0)</f>
        <v>#REF!</v>
      </c>
      <c r="I1357" s="2" t="e">
        <f>VLOOKUP(C1357,#REF!,5,0)</f>
        <v>#REF!</v>
      </c>
    </row>
    <row r="1358" spans="1:9" ht="16.5" customHeight="1" x14ac:dyDescent="0.2">
      <c r="A1358" s="4">
        <v>1288</v>
      </c>
      <c r="B1358" s="10" t="s">
        <v>2643</v>
      </c>
      <c r="C1358" s="5" t="s">
        <v>2643</v>
      </c>
      <c r="D1358" s="7" t="s">
        <v>2644</v>
      </c>
      <c r="E1358" s="7" t="s">
        <v>2642</v>
      </c>
      <c r="F1358" s="8" t="s">
        <v>3356</v>
      </c>
      <c r="G1358" s="1" t="e">
        <f>VLOOKUP(B1358,#REF!,5,0)</f>
        <v>#REF!</v>
      </c>
      <c r="H1358" s="1" t="e">
        <f>VLOOKUP(B1358,#REF!,5,0)</f>
        <v>#REF!</v>
      </c>
      <c r="I1358" s="2" t="e">
        <f>VLOOKUP(C1358,#REF!,5,0)</f>
        <v>#REF!</v>
      </c>
    </row>
    <row r="1359" spans="1:9" ht="16.5" customHeight="1" x14ac:dyDescent="0.2">
      <c r="A1359" s="4">
        <v>1328</v>
      </c>
      <c r="B1359" s="10" t="s">
        <v>2721</v>
      </c>
      <c r="C1359" s="5" t="s">
        <v>2721</v>
      </c>
      <c r="D1359" s="7" t="s">
        <v>2722</v>
      </c>
      <c r="E1359" s="7" t="s">
        <v>2720</v>
      </c>
      <c r="F1359" s="8" t="s">
        <v>3424</v>
      </c>
      <c r="G1359" s="1" t="e">
        <f>VLOOKUP(B1359,#REF!,5,0)</f>
        <v>#REF!</v>
      </c>
      <c r="H1359" s="1" t="e">
        <f>VLOOKUP(B1359,#REF!,5,0)</f>
        <v>#REF!</v>
      </c>
      <c r="I1359" s="2" t="e">
        <f>VLOOKUP(C1359,#REF!,5,0)</f>
        <v>#REF!</v>
      </c>
    </row>
    <row r="1360" spans="1:9" ht="16.5" customHeight="1" x14ac:dyDescent="0.2">
      <c r="A1360" s="4">
        <v>1365</v>
      </c>
      <c r="B1360" s="10" t="s">
        <v>2797</v>
      </c>
      <c r="C1360" s="5" t="s">
        <v>2797</v>
      </c>
      <c r="D1360" s="7" t="s">
        <v>2798</v>
      </c>
      <c r="E1360" s="7" t="s">
        <v>2796</v>
      </c>
      <c r="F1360" s="8" t="s">
        <v>3293</v>
      </c>
      <c r="G1360" s="1" t="e">
        <f>VLOOKUP(B1360,#REF!,5,0)</f>
        <v>#REF!</v>
      </c>
      <c r="H1360" s="1" t="e">
        <f>VLOOKUP(B1360,#REF!,5,0)</f>
        <v>#REF!</v>
      </c>
      <c r="I1360" s="2" t="e">
        <f>VLOOKUP(C1360,#REF!,5,0)</f>
        <v>#REF!</v>
      </c>
    </row>
    <row r="1361" spans="1:9" ht="16.5" customHeight="1" x14ac:dyDescent="0.2">
      <c r="A1361" s="4">
        <v>1207</v>
      </c>
      <c r="B1361" s="10" t="s">
        <v>2496</v>
      </c>
      <c r="C1361" s="5" t="s">
        <v>2496</v>
      </c>
      <c r="D1361" s="7" t="s">
        <v>2497</v>
      </c>
      <c r="E1361" s="7" t="s">
        <v>2493</v>
      </c>
      <c r="F1361" s="8" t="s">
        <v>3401</v>
      </c>
      <c r="G1361" s="12" t="e">
        <f>VLOOKUP(B1361,#REF!,5,0)</f>
        <v>#REF!</v>
      </c>
      <c r="H1361" s="1" t="e">
        <f>VLOOKUP(B1361,#REF!,5,0)</f>
        <v>#REF!</v>
      </c>
      <c r="I1361" s="2" t="e">
        <f>VLOOKUP(C1361,#REF!,5,0)</f>
        <v>#REF!</v>
      </c>
    </row>
    <row r="1362" spans="1:9" ht="16.5" customHeight="1" x14ac:dyDescent="0.2">
      <c r="A1362" s="4">
        <v>1247</v>
      </c>
      <c r="B1362" s="10" t="s">
        <v>2570</v>
      </c>
      <c r="C1362" s="5" t="s">
        <v>2570</v>
      </c>
      <c r="D1362" s="7" t="s">
        <v>1271</v>
      </c>
      <c r="E1362" s="7" t="s">
        <v>2567</v>
      </c>
      <c r="F1362" s="8" t="s">
        <v>3462</v>
      </c>
      <c r="G1362" s="12" t="e">
        <f>VLOOKUP(B1362,#REF!,5,0)</f>
        <v>#REF!</v>
      </c>
      <c r="H1362" s="1" t="e">
        <f>VLOOKUP(B1362,#REF!,5,0)</f>
        <v>#REF!</v>
      </c>
      <c r="I1362" s="2" t="e">
        <f>VLOOKUP(C1362,#REF!,5,0)</f>
        <v>#REF!</v>
      </c>
    </row>
    <row r="1363" spans="1:9" ht="16.5" customHeight="1" x14ac:dyDescent="0.2">
      <c r="A1363" s="4">
        <v>1287</v>
      </c>
      <c r="B1363" s="10" t="s">
        <v>2645</v>
      </c>
      <c r="C1363" s="5" t="s">
        <v>2645</v>
      </c>
      <c r="D1363" s="7" t="s">
        <v>2646</v>
      </c>
      <c r="E1363" s="7" t="s">
        <v>2642</v>
      </c>
      <c r="F1363" s="8" t="s">
        <v>3611</v>
      </c>
      <c r="G1363" s="1" t="e">
        <f>VLOOKUP(B1363,#REF!,5,0)</f>
        <v>#REF!</v>
      </c>
      <c r="H1363" s="1" t="e">
        <f>VLOOKUP(B1363,#REF!,5,0)</f>
        <v>#REF!</v>
      </c>
      <c r="I1363" s="2" t="e">
        <f>VLOOKUP(C1363,#REF!,5,0)</f>
        <v>#REF!</v>
      </c>
    </row>
    <row r="1364" spans="1:9" ht="16.5" customHeight="1" x14ac:dyDescent="0.2">
      <c r="A1364" s="4">
        <v>1327</v>
      </c>
      <c r="B1364" s="10" t="s">
        <v>2723</v>
      </c>
      <c r="C1364" s="5" t="s">
        <v>2723</v>
      </c>
      <c r="D1364" s="7" t="s">
        <v>777</v>
      </c>
      <c r="E1364" s="7" t="s">
        <v>2720</v>
      </c>
      <c r="F1364" s="8" t="s">
        <v>3448</v>
      </c>
      <c r="G1364" s="1" t="e">
        <f>VLOOKUP(B1364,#REF!,5,0)</f>
        <v>#REF!</v>
      </c>
      <c r="H1364" s="1" t="e">
        <f>VLOOKUP(B1364,#REF!,5,0)</f>
        <v>#REF!</v>
      </c>
      <c r="I1364" s="2" t="e">
        <f>VLOOKUP(C1364,#REF!,5,0)</f>
        <v>#REF!</v>
      </c>
    </row>
    <row r="1365" spans="1:9" ht="16.5" customHeight="1" x14ac:dyDescent="0.2">
      <c r="A1365" s="4">
        <v>1364</v>
      </c>
      <c r="B1365" s="10" t="s">
        <v>2799</v>
      </c>
      <c r="C1365" s="5" t="s">
        <v>2799</v>
      </c>
      <c r="D1365" s="7" t="s">
        <v>2800</v>
      </c>
      <c r="E1365" s="7" t="s">
        <v>2796</v>
      </c>
      <c r="F1365" s="8" t="s">
        <v>3279</v>
      </c>
      <c r="G1365" s="1" t="e">
        <f>VLOOKUP(B1365,#REF!,5,0)</f>
        <v>#REF!</v>
      </c>
      <c r="H1365" s="1" t="e">
        <f>VLOOKUP(B1365,#REF!,5,0)</f>
        <v>#REF!</v>
      </c>
      <c r="I1365" s="2" t="e">
        <f>VLOOKUP(C1365,#REF!,5,0)</f>
        <v>#REF!</v>
      </c>
    </row>
    <row r="1366" spans="1:9" ht="16.5" customHeight="1" x14ac:dyDescent="0.2">
      <c r="A1366" s="4">
        <v>1206</v>
      </c>
      <c r="B1366" s="10" t="s">
        <v>2498</v>
      </c>
      <c r="C1366" s="5" t="s">
        <v>2498</v>
      </c>
      <c r="D1366" s="7" t="s">
        <v>1605</v>
      </c>
      <c r="E1366" s="7" t="s">
        <v>2493</v>
      </c>
      <c r="F1366" s="8" t="s">
        <v>3359</v>
      </c>
      <c r="G1366" s="12" t="e">
        <f>VLOOKUP(B1366,#REF!,5,0)</f>
        <v>#REF!</v>
      </c>
      <c r="H1366" s="1" t="e">
        <f>VLOOKUP(B1366,#REF!,5,0)</f>
        <v>#REF!</v>
      </c>
      <c r="I1366" s="2" t="e">
        <f>VLOOKUP(C1366,#REF!,5,0)</f>
        <v>#REF!</v>
      </c>
    </row>
    <row r="1367" spans="1:9" ht="16.5" customHeight="1" x14ac:dyDescent="0.2">
      <c r="A1367" s="4">
        <v>1246</v>
      </c>
      <c r="B1367" s="10" t="s">
        <v>2573</v>
      </c>
      <c r="C1367" s="5" t="s">
        <v>2573</v>
      </c>
      <c r="D1367" s="7" t="s">
        <v>2574</v>
      </c>
      <c r="E1367" s="7" t="s">
        <v>2567</v>
      </c>
      <c r="F1367" s="8" t="s">
        <v>3488</v>
      </c>
      <c r="G1367" s="12" t="e">
        <f>VLOOKUP(B1367,#REF!,5,0)</f>
        <v>#REF!</v>
      </c>
      <c r="H1367" s="1" t="e">
        <f>VLOOKUP(B1367,#REF!,5,0)</f>
        <v>#REF!</v>
      </c>
      <c r="I1367" s="2" t="e">
        <f>VLOOKUP(C1367,#REF!,5,0)</f>
        <v>#REF!</v>
      </c>
    </row>
    <row r="1368" spans="1:9" ht="16.5" customHeight="1" x14ac:dyDescent="0.2">
      <c r="A1368" s="4">
        <v>1286</v>
      </c>
      <c r="B1368" s="10" t="s">
        <v>2647</v>
      </c>
      <c r="C1368" s="5" t="s">
        <v>2647</v>
      </c>
      <c r="D1368" s="7" t="s">
        <v>2648</v>
      </c>
      <c r="E1368" s="7" t="s">
        <v>2642</v>
      </c>
      <c r="F1368" s="8" t="s">
        <v>3428</v>
      </c>
      <c r="G1368" s="1" t="e">
        <f>VLOOKUP(B1368,#REF!,5,0)</f>
        <v>#REF!</v>
      </c>
      <c r="H1368" s="1" t="e">
        <f>VLOOKUP(B1368,#REF!,5,0)</f>
        <v>#REF!</v>
      </c>
      <c r="I1368" s="2" t="e">
        <f>VLOOKUP(C1368,#REF!,5,0)</f>
        <v>#REF!</v>
      </c>
    </row>
    <row r="1369" spans="1:9" ht="16.5" customHeight="1" x14ac:dyDescent="0.2">
      <c r="A1369" s="4">
        <v>1326</v>
      </c>
      <c r="B1369" s="10" t="s">
        <v>2724</v>
      </c>
      <c r="C1369" s="5" t="s">
        <v>2724</v>
      </c>
      <c r="D1369" s="7" t="s">
        <v>2725</v>
      </c>
      <c r="E1369" s="7" t="s">
        <v>2720</v>
      </c>
      <c r="F1369" s="8" t="s">
        <v>3574</v>
      </c>
      <c r="G1369" s="1" t="e">
        <f>VLOOKUP(B1369,#REF!,5,0)</f>
        <v>#REF!</v>
      </c>
      <c r="H1369" s="1" t="e">
        <f>VLOOKUP(B1369,#REF!,5,0)</f>
        <v>#REF!</v>
      </c>
      <c r="I1369" s="2" t="e">
        <f>VLOOKUP(C1369,#REF!,5,0)</f>
        <v>#REF!</v>
      </c>
    </row>
    <row r="1370" spans="1:9" ht="16.5" customHeight="1" x14ac:dyDescent="0.2">
      <c r="A1370" s="4">
        <v>1363</v>
      </c>
      <c r="B1370" s="10" t="s">
        <v>2801</v>
      </c>
      <c r="C1370" s="5" t="s">
        <v>2801</v>
      </c>
      <c r="D1370" s="7" t="s">
        <v>2802</v>
      </c>
      <c r="E1370" s="7" t="s">
        <v>2796</v>
      </c>
      <c r="F1370" s="8" t="s">
        <v>3259</v>
      </c>
      <c r="G1370" s="1" t="e">
        <f>VLOOKUP(B1370,#REF!,5,0)</f>
        <v>#REF!</v>
      </c>
      <c r="H1370" s="1" t="e">
        <f>VLOOKUP(B1370,#REF!,5,0)</f>
        <v>#REF!</v>
      </c>
      <c r="I1370" s="2" t="e">
        <f>VLOOKUP(C1370,#REF!,5,0)</f>
        <v>#REF!</v>
      </c>
    </row>
    <row r="1371" spans="1:9" ht="16.5" customHeight="1" x14ac:dyDescent="0.2">
      <c r="A1371" s="4">
        <v>1205</v>
      </c>
      <c r="B1371" s="10" t="s">
        <v>2499</v>
      </c>
      <c r="C1371" s="5" t="s">
        <v>2499</v>
      </c>
      <c r="D1371" s="7" t="s">
        <v>2500</v>
      </c>
      <c r="E1371" s="7" t="s">
        <v>2493</v>
      </c>
      <c r="F1371" s="8" t="s">
        <v>3298</v>
      </c>
      <c r="G1371" s="12" t="e">
        <f>VLOOKUP(B1371,#REF!,5,0)</f>
        <v>#REF!</v>
      </c>
      <c r="H1371" s="1" t="e">
        <f>VLOOKUP(B1371,#REF!,5,0)</f>
        <v>#REF!</v>
      </c>
      <c r="I1371" s="2" t="e">
        <f>VLOOKUP(C1371,#REF!,5,0)</f>
        <v>#REF!</v>
      </c>
    </row>
    <row r="1372" spans="1:9" ht="16.5" customHeight="1" x14ac:dyDescent="0.2">
      <c r="A1372" s="4">
        <v>1245</v>
      </c>
      <c r="B1372" s="10" t="s">
        <v>2575</v>
      </c>
      <c r="C1372" s="5" t="s">
        <v>2575</v>
      </c>
      <c r="D1372" s="7" t="s">
        <v>2576</v>
      </c>
      <c r="E1372" s="7" t="s">
        <v>2567</v>
      </c>
      <c r="F1372" s="8" t="s">
        <v>3522</v>
      </c>
      <c r="G1372" s="12" t="e">
        <f>VLOOKUP(B1372,#REF!,5,0)</f>
        <v>#REF!</v>
      </c>
      <c r="H1372" s="1" t="e">
        <f>VLOOKUP(B1372,#REF!,5,0)</f>
        <v>#REF!</v>
      </c>
      <c r="I1372" s="2" t="e">
        <f>VLOOKUP(C1372,#REF!,5,0)</f>
        <v>#REF!</v>
      </c>
    </row>
    <row r="1373" spans="1:9" ht="16.5" customHeight="1" x14ac:dyDescent="0.2">
      <c r="A1373" s="4">
        <v>1285</v>
      </c>
      <c r="B1373" s="10" t="s">
        <v>2649</v>
      </c>
      <c r="C1373" s="5" t="s">
        <v>2649</v>
      </c>
      <c r="D1373" s="7" t="s">
        <v>2650</v>
      </c>
      <c r="E1373" s="7" t="s">
        <v>2642</v>
      </c>
      <c r="F1373" s="8" t="s">
        <v>3273</v>
      </c>
      <c r="G1373" s="1" t="e">
        <f>VLOOKUP(B1373,#REF!,5,0)</f>
        <v>#REF!</v>
      </c>
      <c r="H1373" s="1" t="e">
        <f>VLOOKUP(B1373,#REF!,5,0)</f>
        <v>#REF!</v>
      </c>
      <c r="I1373" s="2" t="e">
        <f>VLOOKUP(C1373,#REF!,5,0)</f>
        <v>#REF!</v>
      </c>
    </row>
    <row r="1374" spans="1:9" ht="16.5" customHeight="1" x14ac:dyDescent="0.2">
      <c r="A1374" s="4">
        <v>1325</v>
      </c>
      <c r="B1374" s="10" t="s">
        <v>2726</v>
      </c>
      <c r="C1374" s="5" t="s">
        <v>2726</v>
      </c>
      <c r="D1374" s="7" t="s">
        <v>2727</v>
      </c>
      <c r="E1374" s="7" t="s">
        <v>2720</v>
      </c>
      <c r="F1374" s="8" t="s">
        <v>3298</v>
      </c>
      <c r="G1374" s="1" t="e">
        <f>VLOOKUP(B1374,#REF!,5,0)</f>
        <v>#REF!</v>
      </c>
      <c r="H1374" s="1" t="e">
        <f>VLOOKUP(B1374,#REF!,5,0)</f>
        <v>#REF!</v>
      </c>
      <c r="I1374" s="2" t="e">
        <f>VLOOKUP(C1374,#REF!,5,0)</f>
        <v>#REF!</v>
      </c>
    </row>
    <row r="1375" spans="1:9" ht="16.5" customHeight="1" x14ac:dyDescent="0.2">
      <c r="A1375" s="4">
        <v>1362</v>
      </c>
      <c r="B1375" s="10" t="s">
        <v>2803</v>
      </c>
      <c r="C1375" s="5" t="s">
        <v>2803</v>
      </c>
      <c r="D1375" s="7" t="s">
        <v>2804</v>
      </c>
      <c r="E1375" s="7" t="s">
        <v>2796</v>
      </c>
      <c r="F1375" s="8" t="s">
        <v>3349</v>
      </c>
      <c r="G1375" s="1" t="e">
        <f>VLOOKUP(B1375,#REF!,5,0)</f>
        <v>#REF!</v>
      </c>
      <c r="H1375" s="1" t="e">
        <f>VLOOKUP(B1375,#REF!,5,0)</f>
        <v>#REF!</v>
      </c>
      <c r="I1375" s="2" t="e">
        <f>VLOOKUP(C1375,#REF!,5,0)</f>
        <v>#REF!</v>
      </c>
    </row>
    <row r="1376" spans="1:9" ht="16.5" customHeight="1" x14ac:dyDescent="0.2">
      <c r="A1376" s="4">
        <v>1204</v>
      </c>
      <c r="B1376" s="10" t="s">
        <v>2503</v>
      </c>
      <c r="C1376" s="5" t="s">
        <v>2503</v>
      </c>
      <c r="D1376" s="7" t="s">
        <v>2504</v>
      </c>
      <c r="E1376" s="7" t="s">
        <v>2493</v>
      </c>
      <c r="F1376" s="8" t="s">
        <v>3272</v>
      </c>
      <c r="G1376" s="12" t="e">
        <f>VLOOKUP(B1376,#REF!,5,0)</f>
        <v>#REF!</v>
      </c>
      <c r="H1376" s="1" t="e">
        <f>VLOOKUP(B1376,#REF!,5,0)</f>
        <v>#REF!</v>
      </c>
      <c r="I1376" s="2" t="e">
        <f>VLOOKUP(C1376,#REF!,5,0)</f>
        <v>#REF!</v>
      </c>
    </row>
    <row r="1377" spans="1:9" ht="16.5" customHeight="1" x14ac:dyDescent="0.2">
      <c r="A1377" s="4">
        <v>1244</v>
      </c>
      <c r="B1377" s="10" t="s">
        <v>2585</v>
      </c>
      <c r="C1377" s="5" t="s">
        <v>2585</v>
      </c>
      <c r="D1377" s="7" t="s">
        <v>2586</v>
      </c>
      <c r="E1377" s="7" t="s">
        <v>2567</v>
      </c>
      <c r="F1377" s="8" t="s">
        <v>3503</v>
      </c>
      <c r="G1377" s="12" t="e">
        <f>VLOOKUP(B1377,#REF!,5,0)</f>
        <v>#REF!</v>
      </c>
      <c r="H1377" s="1" t="e">
        <f>VLOOKUP(B1377,#REF!,5,0)</f>
        <v>#REF!</v>
      </c>
      <c r="I1377" s="2" t="e">
        <f>VLOOKUP(C1377,#REF!,5,0)</f>
        <v>#REF!</v>
      </c>
    </row>
    <row r="1378" spans="1:9" ht="16.5" customHeight="1" x14ac:dyDescent="0.2">
      <c r="A1378" s="4">
        <v>1284</v>
      </c>
      <c r="B1378" s="10" t="s">
        <v>2657</v>
      </c>
      <c r="C1378" s="5" t="s">
        <v>2657</v>
      </c>
      <c r="D1378" s="7" t="s">
        <v>2658</v>
      </c>
      <c r="E1378" s="7" t="s">
        <v>2642</v>
      </c>
      <c r="F1378" s="8" t="s">
        <v>3486</v>
      </c>
      <c r="G1378" s="1" t="e">
        <f>VLOOKUP(B1378,#REF!,5,0)</f>
        <v>#REF!</v>
      </c>
      <c r="H1378" s="1" t="e">
        <f>VLOOKUP(B1378,#REF!,5,0)</f>
        <v>#REF!</v>
      </c>
      <c r="I1378" s="2" t="e">
        <f>VLOOKUP(C1378,#REF!,5,0)</f>
        <v>#REF!</v>
      </c>
    </row>
    <row r="1379" spans="1:9" ht="16.5" customHeight="1" x14ac:dyDescent="0.2">
      <c r="A1379" s="4">
        <v>1324</v>
      </c>
      <c r="B1379" s="10" t="s">
        <v>2733</v>
      </c>
      <c r="C1379" s="5" t="s">
        <v>2733</v>
      </c>
      <c r="D1379" s="7" t="s">
        <v>2734</v>
      </c>
      <c r="E1379" s="7" t="s">
        <v>2720</v>
      </c>
      <c r="F1379" s="8" t="s">
        <v>3492</v>
      </c>
      <c r="G1379" s="1" t="e">
        <f>VLOOKUP(B1379,#REF!,5,0)</f>
        <v>#REF!</v>
      </c>
      <c r="H1379" s="1" t="e">
        <f>VLOOKUP(B1379,#REF!,5,0)</f>
        <v>#REF!</v>
      </c>
      <c r="I1379" s="2" t="e">
        <f>VLOOKUP(C1379,#REF!,5,0)</f>
        <v>#REF!</v>
      </c>
    </row>
    <row r="1380" spans="1:9" ht="16.5" customHeight="1" x14ac:dyDescent="0.2">
      <c r="A1380" s="4">
        <v>1361</v>
      </c>
      <c r="B1380" s="10" t="s">
        <v>2805</v>
      </c>
      <c r="C1380" s="5" t="s">
        <v>2805</v>
      </c>
      <c r="D1380" s="7" t="s">
        <v>2806</v>
      </c>
      <c r="E1380" s="7" t="s">
        <v>2796</v>
      </c>
      <c r="F1380" s="8" t="s">
        <v>3294</v>
      </c>
      <c r="G1380" s="1" t="e">
        <f>VLOOKUP(B1380,#REF!,5,0)</f>
        <v>#REF!</v>
      </c>
      <c r="H1380" s="1" t="e">
        <f>VLOOKUP(B1380,#REF!,5,0)</f>
        <v>#REF!</v>
      </c>
      <c r="I1380" s="2" t="e">
        <f>VLOOKUP(C1380,#REF!,5,0)</f>
        <v>#REF!</v>
      </c>
    </row>
    <row r="1381" spans="1:9" ht="16.5" customHeight="1" x14ac:dyDescent="0.2">
      <c r="A1381" s="4">
        <v>1203</v>
      </c>
      <c r="B1381" s="10" t="s">
        <v>2505</v>
      </c>
      <c r="C1381" s="5" t="s">
        <v>2505</v>
      </c>
      <c r="D1381" s="7" t="s">
        <v>2506</v>
      </c>
      <c r="E1381" s="7" t="s">
        <v>2493</v>
      </c>
      <c r="F1381" s="8" t="s">
        <v>3285</v>
      </c>
      <c r="G1381" s="12" t="e">
        <f>VLOOKUP(B1381,#REF!,5,0)</f>
        <v>#REF!</v>
      </c>
      <c r="H1381" s="1" t="e">
        <f>VLOOKUP(B1381,#REF!,5,0)</f>
        <v>#REF!</v>
      </c>
      <c r="I1381" s="2" t="e">
        <f>VLOOKUP(C1381,#REF!,5,0)</f>
        <v>#REF!</v>
      </c>
    </row>
    <row r="1382" spans="1:9" ht="16.5" customHeight="1" x14ac:dyDescent="0.2">
      <c r="A1382" s="4">
        <v>1243</v>
      </c>
      <c r="B1382" s="10" t="s">
        <v>2587</v>
      </c>
      <c r="C1382" s="5" t="s">
        <v>2587</v>
      </c>
      <c r="D1382" s="7" t="s">
        <v>2588</v>
      </c>
      <c r="E1382" s="7" t="s">
        <v>2567</v>
      </c>
      <c r="F1382" s="8" t="s">
        <v>3541</v>
      </c>
      <c r="G1382" s="12" t="e">
        <f>VLOOKUP(B1382,#REF!,5,0)</f>
        <v>#REF!</v>
      </c>
      <c r="H1382" s="1" t="e">
        <f>VLOOKUP(B1382,#REF!,5,0)</f>
        <v>#REF!</v>
      </c>
      <c r="I1382" s="2" t="e">
        <f>VLOOKUP(C1382,#REF!,5,0)</f>
        <v>#REF!</v>
      </c>
    </row>
    <row r="1383" spans="1:9" ht="16.5" customHeight="1" x14ac:dyDescent="0.2">
      <c r="A1383" s="4">
        <v>1283</v>
      </c>
      <c r="B1383" s="10" t="s">
        <v>2659</v>
      </c>
      <c r="C1383" s="5" t="s">
        <v>2659</v>
      </c>
      <c r="D1383" s="7" t="s">
        <v>2660</v>
      </c>
      <c r="E1383" s="7" t="s">
        <v>2642</v>
      </c>
      <c r="F1383" s="8" t="s">
        <v>3250</v>
      </c>
      <c r="G1383" s="1" t="e">
        <f>VLOOKUP(B1383,#REF!,5,0)</f>
        <v>#REF!</v>
      </c>
      <c r="H1383" s="1" t="e">
        <f>VLOOKUP(B1383,#REF!,5,0)</f>
        <v>#REF!</v>
      </c>
      <c r="I1383" s="2" t="e">
        <f>VLOOKUP(C1383,#REF!,5,0)</f>
        <v>#REF!</v>
      </c>
    </row>
    <row r="1384" spans="1:9" ht="16.5" customHeight="1" x14ac:dyDescent="0.2">
      <c r="A1384" s="4">
        <v>1323</v>
      </c>
      <c r="B1384" s="10" t="s">
        <v>2735</v>
      </c>
      <c r="C1384" s="5" t="s">
        <v>2735</v>
      </c>
      <c r="D1384" s="7" t="s">
        <v>2736</v>
      </c>
      <c r="E1384" s="7" t="s">
        <v>2720</v>
      </c>
      <c r="F1384" s="8" t="s">
        <v>3612</v>
      </c>
      <c r="G1384" s="1" t="e">
        <f>VLOOKUP(B1384,#REF!,5,0)</f>
        <v>#REF!</v>
      </c>
      <c r="H1384" s="1" t="e">
        <f>VLOOKUP(B1384,#REF!,5,0)</f>
        <v>#REF!</v>
      </c>
      <c r="I1384" s="2" t="e">
        <f>VLOOKUP(C1384,#REF!,5,0)</f>
        <v>#REF!</v>
      </c>
    </row>
    <row r="1385" spans="1:9" ht="16.5" customHeight="1" x14ac:dyDescent="0.2">
      <c r="A1385" s="4">
        <v>1360</v>
      </c>
      <c r="B1385" s="10" t="s">
        <v>2809</v>
      </c>
      <c r="C1385" s="5" t="s">
        <v>2809</v>
      </c>
      <c r="D1385" s="7" t="s">
        <v>2810</v>
      </c>
      <c r="E1385" s="7" t="s">
        <v>2796</v>
      </c>
      <c r="F1385" s="8" t="s">
        <v>3564</v>
      </c>
      <c r="G1385" s="1" t="e">
        <f>VLOOKUP(B1385,#REF!,5,0)</f>
        <v>#REF!</v>
      </c>
      <c r="H1385" s="1" t="e">
        <f>VLOOKUP(B1385,#REF!,5,0)</f>
        <v>#REF!</v>
      </c>
      <c r="I1385" s="2" t="e">
        <f>VLOOKUP(C1385,#REF!,5,0)</f>
        <v>#REF!</v>
      </c>
    </row>
    <row r="1386" spans="1:9" ht="16.5" customHeight="1" x14ac:dyDescent="0.2">
      <c r="A1386" s="4">
        <v>1202</v>
      </c>
      <c r="B1386" s="10" t="s">
        <v>2509</v>
      </c>
      <c r="C1386" s="5" t="s">
        <v>2509</v>
      </c>
      <c r="D1386" s="7" t="s">
        <v>2510</v>
      </c>
      <c r="E1386" s="7" t="s">
        <v>2493</v>
      </c>
      <c r="F1386" s="8" t="s">
        <v>3452</v>
      </c>
      <c r="G1386" s="12" t="e">
        <f>VLOOKUP(B1386,#REF!,5,0)</f>
        <v>#REF!</v>
      </c>
      <c r="H1386" s="1" t="e">
        <f>VLOOKUP(B1386,#REF!,5,0)</f>
        <v>#REF!</v>
      </c>
      <c r="I1386" s="2" t="e">
        <f>VLOOKUP(C1386,#REF!,5,0)</f>
        <v>#REF!</v>
      </c>
    </row>
    <row r="1387" spans="1:9" ht="16.5" customHeight="1" x14ac:dyDescent="0.2">
      <c r="A1387" s="4">
        <v>1242</v>
      </c>
      <c r="B1387" s="10" t="s">
        <v>2579</v>
      </c>
      <c r="C1387" s="5" t="s">
        <v>2579</v>
      </c>
      <c r="D1387" s="7" t="s">
        <v>2580</v>
      </c>
      <c r="E1387" s="7" t="s">
        <v>2567</v>
      </c>
      <c r="F1387" s="8" t="s">
        <v>3510</v>
      </c>
      <c r="G1387" s="12" t="e">
        <f>VLOOKUP(B1387,#REF!,5,0)</f>
        <v>#REF!</v>
      </c>
      <c r="H1387" s="1" t="e">
        <f>VLOOKUP(B1387,#REF!,5,0)</f>
        <v>#REF!</v>
      </c>
      <c r="I1387" s="2" t="e">
        <f>VLOOKUP(C1387,#REF!,5,0)</f>
        <v>#REF!</v>
      </c>
    </row>
    <row r="1388" spans="1:9" ht="16.5" customHeight="1" x14ac:dyDescent="0.2">
      <c r="A1388" s="4">
        <v>1282</v>
      </c>
      <c r="B1388" s="10" t="s">
        <v>2651</v>
      </c>
      <c r="C1388" s="5" t="s">
        <v>2651</v>
      </c>
      <c r="D1388" s="7" t="s">
        <v>2652</v>
      </c>
      <c r="E1388" s="7" t="s">
        <v>2642</v>
      </c>
      <c r="F1388" s="8" t="s">
        <v>3229</v>
      </c>
      <c r="G1388" s="1" t="e">
        <f>VLOOKUP(B1388,#REF!,5,0)</f>
        <v>#REF!</v>
      </c>
      <c r="H1388" s="1" t="e">
        <f>VLOOKUP(B1388,#REF!,5,0)</f>
        <v>#REF!</v>
      </c>
      <c r="I1388" s="2" t="e">
        <f>VLOOKUP(C1388,#REF!,5,0)</f>
        <v>#REF!</v>
      </c>
    </row>
    <row r="1389" spans="1:9" ht="16.5" customHeight="1" x14ac:dyDescent="0.2">
      <c r="A1389" s="4">
        <v>1322</v>
      </c>
      <c r="B1389" s="10" t="s">
        <v>2728</v>
      </c>
      <c r="C1389" s="5" t="s">
        <v>2728</v>
      </c>
      <c r="D1389" s="7" t="s">
        <v>2729</v>
      </c>
      <c r="E1389" s="7" t="s">
        <v>2720</v>
      </c>
      <c r="F1389" s="8" t="s">
        <v>3620</v>
      </c>
      <c r="G1389" s="1" t="e">
        <f>VLOOKUP(B1389,#REF!,5,0)</f>
        <v>#REF!</v>
      </c>
      <c r="H1389" s="1" t="e">
        <f>VLOOKUP(B1389,#REF!,5,0)</f>
        <v>#REF!</v>
      </c>
      <c r="I1389" s="2" t="e">
        <f>VLOOKUP(C1389,#REF!,5,0)</f>
        <v>#REF!</v>
      </c>
    </row>
    <row r="1390" spans="1:9" ht="16.5" customHeight="1" x14ac:dyDescent="0.2">
      <c r="A1390" s="4">
        <v>1359</v>
      </c>
      <c r="B1390" s="10" t="s">
        <v>2807</v>
      </c>
      <c r="C1390" s="5" t="s">
        <v>2807</v>
      </c>
      <c r="D1390" s="7" t="s">
        <v>2808</v>
      </c>
      <c r="E1390" s="7" t="s">
        <v>2796</v>
      </c>
      <c r="F1390" s="8" t="s">
        <v>3504</v>
      </c>
      <c r="G1390" s="1" t="e">
        <f>VLOOKUP(B1390,#REF!,5,0)</f>
        <v>#REF!</v>
      </c>
      <c r="H1390" s="1" t="e">
        <f>VLOOKUP(B1390,#REF!,5,0)</f>
        <v>#REF!</v>
      </c>
      <c r="I1390" s="2" t="e">
        <f>VLOOKUP(C1390,#REF!,5,0)</f>
        <v>#REF!</v>
      </c>
    </row>
    <row r="1391" spans="1:9" ht="16.5" customHeight="1" x14ac:dyDescent="0.2">
      <c r="A1391" s="4">
        <v>1201</v>
      </c>
      <c r="B1391" s="10" t="s">
        <v>2507</v>
      </c>
      <c r="C1391" s="5" t="s">
        <v>2507</v>
      </c>
      <c r="D1391" s="7" t="s">
        <v>2508</v>
      </c>
      <c r="E1391" s="7" t="s">
        <v>2493</v>
      </c>
      <c r="F1391" s="8" t="s">
        <v>3252</v>
      </c>
      <c r="G1391" s="12" t="e">
        <f>VLOOKUP(B1391,#REF!,5,0)</f>
        <v>#REF!</v>
      </c>
      <c r="H1391" s="1" t="e">
        <f>VLOOKUP(B1391,#REF!,5,0)</f>
        <v>#REF!</v>
      </c>
      <c r="I1391" s="2" t="e">
        <f>VLOOKUP(C1391,#REF!,5,0)</f>
        <v>#REF!</v>
      </c>
    </row>
    <row r="1392" spans="1:9" ht="16.5" customHeight="1" x14ac:dyDescent="0.2">
      <c r="A1392" s="4">
        <v>1241</v>
      </c>
      <c r="B1392" s="10" t="s">
        <v>2581</v>
      </c>
      <c r="C1392" s="5" t="s">
        <v>2581</v>
      </c>
      <c r="D1392" s="7" t="s">
        <v>2582</v>
      </c>
      <c r="E1392" s="7" t="s">
        <v>2567</v>
      </c>
      <c r="F1392" s="8" t="s">
        <v>3565</v>
      </c>
      <c r="G1392" s="12" t="e">
        <f>VLOOKUP(B1392,#REF!,5,0)</f>
        <v>#REF!</v>
      </c>
      <c r="H1392" s="1" t="e">
        <f>VLOOKUP(B1392,#REF!,5,0)</f>
        <v>#REF!</v>
      </c>
      <c r="I1392" s="2" t="e">
        <f>VLOOKUP(C1392,#REF!,5,0)</f>
        <v>#REF!</v>
      </c>
    </row>
    <row r="1393" spans="1:9" ht="16.5" customHeight="1" x14ac:dyDescent="0.2">
      <c r="A1393" s="4">
        <v>1281</v>
      </c>
      <c r="B1393" s="10" t="s">
        <v>2655</v>
      </c>
      <c r="C1393" s="5" t="s">
        <v>2655</v>
      </c>
      <c r="D1393" s="7" t="s">
        <v>2656</v>
      </c>
      <c r="E1393" s="7" t="s">
        <v>2642</v>
      </c>
      <c r="F1393" s="8" t="s">
        <v>3384</v>
      </c>
      <c r="G1393" s="1" t="e">
        <f>VLOOKUP(B1393,#REF!,5,0)</f>
        <v>#REF!</v>
      </c>
      <c r="H1393" s="1" t="e">
        <f>VLOOKUP(B1393,#REF!,5,0)</f>
        <v>#REF!</v>
      </c>
      <c r="I1393" s="2" t="e">
        <f>VLOOKUP(C1393,#REF!,5,0)</f>
        <v>#REF!</v>
      </c>
    </row>
    <row r="1394" spans="1:9" ht="16.5" customHeight="1" x14ac:dyDescent="0.2">
      <c r="A1394" s="4">
        <v>1321</v>
      </c>
      <c r="B1394" s="10" t="s">
        <v>2730</v>
      </c>
      <c r="C1394" s="5" t="s">
        <v>2730</v>
      </c>
      <c r="D1394" s="7" t="s">
        <v>2731</v>
      </c>
      <c r="E1394" s="7" t="s">
        <v>2720</v>
      </c>
      <c r="F1394" s="8" t="s">
        <v>3426</v>
      </c>
      <c r="G1394" s="1" t="e">
        <f>VLOOKUP(B1394,#REF!,5,0)</f>
        <v>#REF!</v>
      </c>
      <c r="H1394" s="1" t="e">
        <f>VLOOKUP(B1394,#REF!,5,0)</f>
        <v>#REF!</v>
      </c>
      <c r="I1394" s="2" t="e">
        <f>VLOOKUP(C1394,#REF!,5,0)</f>
        <v>#REF!</v>
      </c>
    </row>
    <row r="1395" spans="1:9" ht="16.5" customHeight="1" x14ac:dyDescent="0.2">
      <c r="A1395" s="4">
        <v>1358</v>
      </c>
      <c r="B1395" s="10" t="s">
        <v>2811</v>
      </c>
      <c r="C1395" s="5" t="s">
        <v>2811</v>
      </c>
      <c r="D1395" s="7" t="s">
        <v>2812</v>
      </c>
      <c r="E1395" s="7" t="s">
        <v>2796</v>
      </c>
      <c r="F1395" s="8" t="s">
        <v>3455</v>
      </c>
      <c r="G1395" s="1" t="e">
        <f>VLOOKUP(B1395,#REF!,5,0)</f>
        <v>#REF!</v>
      </c>
      <c r="H1395" s="1" t="e">
        <f>VLOOKUP(B1395,#REF!,5,0)</f>
        <v>#REF!</v>
      </c>
      <c r="I1395" s="2" t="e">
        <f>VLOOKUP(C1395,#REF!,5,0)</f>
        <v>#REF!</v>
      </c>
    </row>
    <row r="1396" spans="1:9" ht="16.5" customHeight="1" x14ac:dyDescent="0.2">
      <c r="A1396" s="4">
        <v>1200</v>
      </c>
      <c r="B1396" s="10" t="s">
        <v>2511</v>
      </c>
      <c r="C1396" s="5" t="s">
        <v>2511</v>
      </c>
      <c r="D1396" s="7" t="s">
        <v>2512</v>
      </c>
      <c r="E1396" s="7" t="s">
        <v>2493</v>
      </c>
      <c r="F1396" s="8" t="s">
        <v>3388</v>
      </c>
      <c r="G1396" s="12" t="e">
        <f>VLOOKUP(B1396,#REF!,5,0)</f>
        <v>#REF!</v>
      </c>
      <c r="H1396" s="1" t="e">
        <f>VLOOKUP(B1396,#REF!,5,0)</f>
        <v>#REF!</v>
      </c>
      <c r="I1396" s="2" t="e">
        <f>VLOOKUP(C1396,#REF!,5,0)</f>
        <v>#REF!</v>
      </c>
    </row>
    <row r="1397" spans="1:9" ht="16.5" customHeight="1" x14ac:dyDescent="0.2">
      <c r="A1397" s="4">
        <v>1240</v>
      </c>
      <c r="B1397" s="10" t="s">
        <v>2589</v>
      </c>
      <c r="C1397" s="5" t="s">
        <v>2589</v>
      </c>
      <c r="D1397" s="7" t="s">
        <v>2590</v>
      </c>
      <c r="E1397" s="7" t="s">
        <v>2567</v>
      </c>
      <c r="F1397" s="8" t="s">
        <v>3497</v>
      </c>
      <c r="G1397" s="12" t="e">
        <f>VLOOKUP(B1397,#REF!,5,0)</f>
        <v>#REF!</v>
      </c>
      <c r="H1397" s="1" t="e">
        <f>VLOOKUP(B1397,#REF!,5,0)</f>
        <v>#REF!</v>
      </c>
      <c r="I1397" s="2" t="e">
        <f>VLOOKUP(C1397,#REF!,5,0)</f>
        <v>#REF!</v>
      </c>
    </row>
    <row r="1398" spans="1:9" ht="16.5" customHeight="1" x14ac:dyDescent="0.2">
      <c r="A1398" s="4">
        <v>1280</v>
      </c>
      <c r="B1398" s="10" t="s">
        <v>2661</v>
      </c>
      <c r="C1398" s="5" t="s">
        <v>2661</v>
      </c>
      <c r="D1398" s="7" t="s">
        <v>2662</v>
      </c>
      <c r="E1398" s="7" t="s">
        <v>2642</v>
      </c>
      <c r="F1398" s="8" t="s">
        <v>3276</v>
      </c>
      <c r="G1398" s="1" t="e">
        <f>VLOOKUP(B1398,#REF!,5,0)</f>
        <v>#REF!</v>
      </c>
      <c r="H1398" s="1" t="e">
        <f>VLOOKUP(B1398,#REF!,5,0)</f>
        <v>#REF!</v>
      </c>
      <c r="I1398" s="2" t="e">
        <f>VLOOKUP(C1398,#REF!,5,0)</f>
        <v>#REF!</v>
      </c>
    </row>
    <row r="1399" spans="1:9" ht="16.5" customHeight="1" x14ac:dyDescent="0.2">
      <c r="A1399" s="4">
        <v>1320</v>
      </c>
      <c r="B1399" s="10" t="s">
        <v>2737</v>
      </c>
      <c r="C1399" s="5" t="s">
        <v>2737</v>
      </c>
      <c r="D1399" s="7" t="s">
        <v>2738</v>
      </c>
      <c r="E1399" s="7" t="s">
        <v>2720</v>
      </c>
      <c r="F1399" s="8" t="s">
        <v>3359</v>
      </c>
      <c r="G1399" s="1" t="e">
        <f>VLOOKUP(B1399,#REF!,5,0)</f>
        <v>#REF!</v>
      </c>
      <c r="H1399" s="1" t="e">
        <f>VLOOKUP(B1399,#REF!,5,0)</f>
        <v>#REF!</v>
      </c>
      <c r="I1399" s="2" t="e">
        <f>VLOOKUP(C1399,#REF!,5,0)</f>
        <v>#REF!</v>
      </c>
    </row>
    <row r="1400" spans="1:9" ht="16.5" customHeight="1" x14ac:dyDescent="0.2">
      <c r="A1400" s="4">
        <v>1357</v>
      </c>
      <c r="B1400" s="10" t="s">
        <v>2813</v>
      </c>
      <c r="C1400" s="5" t="s">
        <v>2813</v>
      </c>
      <c r="D1400" s="7" t="s">
        <v>2814</v>
      </c>
      <c r="E1400" s="7" t="s">
        <v>2796</v>
      </c>
      <c r="F1400" s="8" t="s">
        <v>3234</v>
      </c>
      <c r="G1400" s="1" t="e">
        <f>VLOOKUP(B1400,#REF!,5,0)</f>
        <v>#REF!</v>
      </c>
      <c r="H1400" s="1" t="e">
        <f>VLOOKUP(B1400,#REF!,5,0)</f>
        <v>#REF!</v>
      </c>
      <c r="I1400" s="2" t="e">
        <f>VLOOKUP(C1400,#REF!,5,0)</f>
        <v>#REF!</v>
      </c>
    </row>
    <row r="1401" spans="1:9" ht="16.5" customHeight="1" x14ac:dyDescent="0.2">
      <c r="A1401" s="4">
        <v>1199</v>
      </c>
      <c r="B1401" s="10" t="s">
        <v>2513</v>
      </c>
      <c r="C1401" s="5" t="s">
        <v>2513</v>
      </c>
      <c r="D1401" s="7" t="s">
        <v>2514</v>
      </c>
      <c r="E1401" s="7" t="s">
        <v>2493</v>
      </c>
      <c r="F1401" s="8" t="s">
        <v>3413</v>
      </c>
      <c r="G1401" s="12" t="e">
        <f>VLOOKUP(B1401,#REF!,5,0)</f>
        <v>#REF!</v>
      </c>
      <c r="H1401" s="1" t="e">
        <f>VLOOKUP(B1401,#REF!,5,0)</f>
        <v>#REF!</v>
      </c>
      <c r="I1401" s="2" t="e">
        <f>VLOOKUP(C1401,#REF!,5,0)</f>
        <v>#REF!</v>
      </c>
    </row>
    <row r="1402" spans="1:9" ht="16.5" customHeight="1" x14ac:dyDescent="0.2">
      <c r="A1402" s="4">
        <v>1239</v>
      </c>
      <c r="B1402" s="10" t="s">
        <v>2591</v>
      </c>
      <c r="C1402" s="5" t="s">
        <v>2591</v>
      </c>
      <c r="D1402" s="7" t="s">
        <v>2592</v>
      </c>
      <c r="E1402" s="7" t="s">
        <v>2567</v>
      </c>
      <c r="F1402" s="8" t="s">
        <v>3494</v>
      </c>
      <c r="G1402" s="12" t="e">
        <f>VLOOKUP(B1402,#REF!,5,0)</f>
        <v>#REF!</v>
      </c>
      <c r="H1402" s="1" t="e">
        <f>VLOOKUP(B1402,#REF!,5,0)</f>
        <v>#REF!</v>
      </c>
      <c r="I1402" s="2" t="e">
        <f>VLOOKUP(C1402,#REF!,5,0)</f>
        <v>#REF!</v>
      </c>
    </row>
    <row r="1403" spans="1:9" ht="16.5" customHeight="1" x14ac:dyDescent="0.2">
      <c r="A1403" s="4">
        <v>1279</v>
      </c>
      <c r="B1403" s="10" t="s">
        <v>2663</v>
      </c>
      <c r="C1403" s="5" t="s">
        <v>2663</v>
      </c>
      <c r="D1403" s="7" t="s">
        <v>2664</v>
      </c>
      <c r="E1403" s="7" t="s">
        <v>2642</v>
      </c>
      <c r="F1403" s="8" t="s">
        <v>3423</v>
      </c>
      <c r="G1403" s="1" t="e">
        <f>VLOOKUP(B1403,#REF!,5,0)</f>
        <v>#REF!</v>
      </c>
      <c r="H1403" s="1" t="e">
        <f>VLOOKUP(B1403,#REF!,5,0)</f>
        <v>#REF!</v>
      </c>
      <c r="I1403" s="2" t="e">
        <f>VLOOKUP(C1403,#REF!,5,0)</f>
        <v>#REF!</v>
      </c>
    </row>
    <row r="1404" spans="1:9" ht="16.5" customHeight="1" x14ac:dyDescent="0.2">
      <c r="A1404" s="4">
        <v>1319</v>
      </c>
      <c r="B1404" s="10" t="s">
        <v>2739</v>
      </c>
      <c r="C1404" s="5" t="s">
        <v>2739</v>
      </c>
      <c r="D1404" s="7" t="s">
        <v>2740</v>
      </c>
      <c r="E1404" s="7" t="s">
        <v>2720</v>
      </c>
      <c r="F1404" s="8" t="s">
        <v>3423</v>
      </c>
      <c r="G1404" s="1" t="e">
        <f>VLOOKUP(B1404,#REF!,5,0)</f>
        <v>#REF!</v>
      </c>
      <c r="H1404" s="1" t="e">
        <f>VLOOKUP(B1404,#REF!,5,0)</f>
        <v>#REF!</v>
      </c>
      <c r="I1404" s="2" t="e">
        <f>VLOOKUP(C1404,#REF!,5,0)</f>
        <v>#REF!</v>
      </c>
    </row>
    <row r="1405" spans="1:9" ht="16.5" customHeight="1" x14ac:dyDescent="0.2">
      <c r="A1405" s="4">
        <v>1356</v>
      </c>
      <c r="B1405" s="10" t="s">
        <v>2815</v>
      </c>
      <c r="C1405" s="5" t="s">
        <v>2815</v>
      </c>
      <c r="D1405" s="7" t="s">
        <v>2816</v>
      </c>
      <c r="E1405" s="7" t="s">
        <v>2796</v>
      </c>
      <c r="F1405" s="8" t="s">
        <v>3450</v>
      </c>
      <c r="G1405" s="1" t="e">
        <f>VLOOKUP(B1405,#REF!,5,0)</f>
        <v>#REF!</v>
      </c>
      <c r="H1405" s="1" t="e">
        <f>VLOOKUP(B1405,#REF!,5,0)</f>
        <v>#REF!</v>
      </c>
      <c r="I1405" s="2" t="e">
        <f>VLOOKUP(C1405,#REF!,5,0)</f>
        <v>#REF!</v>
      </c>
    </row>
    <row r="1406" spans="1:9" ht="16.5" customHeight="1" x14ac:dyDescent="0.2">
      <c r="A1406" s="4">
        <v>1198</v>
      </c>
      <c r="B1406" s="10" t="s">
        <v>2515</v>
      </c>
      <c r="C1406" s="5" t="s">
        <v>2515</v>
      </c>
      <c r="D1406" s="7" t="s">
        <v>2516</v>
      </c>
      <c r="E1406" s="7" t="s">
        <v>2493</v>
      </c>
      <c r="F1406" s="8" t="s">
        <v>3537</v>
      </c>
      <c r="G1406" s="12" t="e">
        <f>VLOOKUP(B1406,#REF!,5,0)</f>
        <v>#REF!</v>
      </c>
      <c r="H1406" s="1" t="e">
        <f>VLOOKUP(B1406,#REF!,5,0)</f>
        <v>#REF!</v>
      </c>
      <c r="I1406" s="2" t="e">
        <f>VLOOKUP(C1406,#REF!,5,0)</f>
        <v>#REF!</v>
      </c>
    </row>
    <row r="1407" spans="1:9" ht="16.5" customHeight="1" x14ac:dyDescent="0.2">
      <c r="A1407" s="4">
        <v>1238</v>
      </c>
      <c r="B1407" s="10" t="s">
        <v>2593</v>
      </c>
      <c r="C1407" s="5" t="s">
        <v>2593</v>
      </c>
      <c r="D1407" s="7" t="s">
        <v>2594</v>
      </c>
      <c r="E1407" s="7" t="s">
        <v>2567</v>
      </c>
      <c r="F1407" s="8" t="s">
        <v>3616</v>
      </c>
      <c r="G1407" s="12" t="e">
        <f>VLOOKUP(B1407,#REF!,5,0)</f>
        <v>#REF!</v>
      </c>
      <c r="H1407" s="1" t="e">
        <f>VLOOKUP(B1407,#REF!,5,0)</f>
        <v>#REF!</v>
      </c>
      <c r="I1407" s="2" t="e">
        <f>VLOOKUP(C1407,#REF!,5,0)</f>
        <v>#REF!</v>
      </c>
    </row>
    <row r="1408" spans="1:9" ht="16.5" customHeight="1" x14ac:dyDescent="0.2">
      <c r="A1408" s="4">
        <v>1278</v>
      </c>
      <c r="B1408" s="10" t="s">
        <v>2665</v>
      </c>
      <c r="C1408" s="5" t="s">
        <v>2665</v>
      </c>
      <c r="D1408" s="7" t="s">
        <v>2666</v>
      </c>
      <c r="E1408" s="7" t="s">
        <v>2642</v>
      </c>
      <c r="F1408" s="8" t="s">
        <v>3541</v>
      </c>
      <c r="G1408" s="1" t="e">
        <f>VLOOKUP(B1408,#REF!,5,0)</f>
        <v>#REF!</v>
      </c>
      <c r="H1408" s="1" t="e">
        <f>VLOOKUP(B1408,#REF!,5,0)</f>
        <v>#REF!</v>
      </c>
      <c r="I1408" s="2" t="e">
        <f>VLOOKUP(C1408,#REF!,5,0)</f>
        <v>#REF!</v>
      </c>
    </row>
    <row r="1409" spans="1:9" ht="16.5" customHeight="1" x14ac:dyDescent="0.2">
      <c r="A1409" s="4">
        <v>1318</v>
      </c>
      <c r="B1409" s="10" t="s">
        <v>2741</v>
      </c>
      <c r="C1409" s="5" t="s">
        <v>2741</v>
      </c>
      <c r="D1409" s="7" t="s">
        <v>2742</v>
      </c>
      <c r="E1409" s="7" t="s">
        <v>2720</v>
      </c>
      <c r="F1409" s="8" t="s">
        <v>3283</v>
      </c>
      <c r="G1409" s="1" t="e">
        <f>VLOOKUP(B1409,#REF!,5,0)</f>
        <v>#REF!</v>
      </c>
      <c r="H1409" s="1" t="e">
        <f>VLOOKUP(B1409,#REF!,5,0)</f>
        <v>#REF!</v>
      </c>
      <c r="I1409" s="2" t="e">
        <f>VLOOKUP(C1409,#REF!,5,0)</f>
        <v>#REF!</v>
      </c>
    </row>
    <row r="1410" spans="1:9" ht="16.5" customHeight="1" x14ac:dyDescent="0.2">
      <c r="A1410" s="4">
        <v>1355</v>
      </c>
      <c r="B1410" s="10" t="s">
        <v>2817</v>
      </c>
      <c r="C1410" s="5" t="s">
        <v>2817</v>
      </c>
      <c r="D1410" s="7" t="s">
        <v>2818</v>
      </c>
      <c r="E1410" s="7" t="s">
        <v>2796</v>
      </c>
      <c r="F1410" s="8" t="s">
        <v>3486</v>
      </c>
      <c r="G1410" s="1" t="e">
        <f>VLOOKUP(B1410,#REF!,5,0)</f>
        <v>#REF!</v>
      </c>
      <c r="H1410" s="1" t="e">
        <f>VLOOKUP(B1410,#REF!,5,0)</f>
        <v>#REF!</v>
      </c>
      <c r="I1410" s="2" t="e">
        <f>VLOOKUP(C1410,#REF!,5,0)</f>
        <v>#REF!</v>
      </c>
    </row>
    <row r="1411" spans="1:9" ht="16.5" customHeight="1" x14ac:dyDescent="0.2">
      <c r="A1411" s="4">
        <v>1197</v>
      </c>
      <c r="B1411" s="10" t="s">
        <v>2517</v>
      </c>
      <c r="C1411" s="5" t="s">
        <v>2517</v>
      </c>
      <c r="D1411" s="7" t="s">
        <v>2518</v>
      </c>
      <c r="E1411" s="7" t="s">
        <v>2493</v>
      </c>
      <c r="F1411" s="8" t="s">
        <v>3504</v>
      </c>
      <c r="G1411" s="12" t="e">
        <f>VLOOKUP(B1411,#REF!,5,0)</f>
        <v>#REF!</v>
      </c>
      <c r="H1411" s="1" t="e">
        <f>VLOOKUP(B1411,#REF!,5,0)</f>
        <v>#REF!</v>
      </c>
      <c r="I1411" s="2" t="e">
        <f>VLOOKUP(C1411,#REF!,5,0)</f>
        <v>#REF!</v>
      </c>
    </row>
    <row r="1412" spans="1:9" ht="16.5" customHeight="1" x14ac:dyDescent="0.2">
      <c r="A1412" s="4">
        <v>1237</v>
      </c>
      <c r="B1412" s="10" t="s">
        <v>2595</v>
      </c>
      <c r="C1412" s="5" t="s">
        <v>2595</v>
      </c>
      <c r="D1412" s="7" t="s">
        <v>2596</v>
      </c>
      <c r="E1412" s="7" t="s">
        <v>2567</v>
      </c>
      <c r="F1412" s="8" t="s">
        <v>3278</v>
      </c>
      <c r="G1412" s="12" t="e">
        <f>VLOOKUP(B1412,#REF!,5,0)</f>
        <v>#REF!</v>
      </c>
      <c r="H1412" s="1" t="e">
        <f>VLOOKUP(B1412,#REF!,5,0)</f>
        <v>#REF!</v>
      </c>
      <c r="I1412" s="2" t="e">
        <f>VLOOKUP(C1412,#REF!,5,0)</f>
        <v>#REF!</v>
      </c>
    </row>
    <row r="1413" spans="1:9" ht="16.5" customHeight="1" x14ac:dyDescent="0.2">
      <c r="A1413" s="4">
        <v>1277</v>
      </c>
      <c r="B1413" s="10" t="s">
        <v>2667</v>
      </c>
      <c r="C1413" s="5" t="s">
        <v>2667</v>
      </c>
      <c r="D1413" s="7" t="s">
        <v>2668</v>
      </c>
      <c r="E1413" s="7" t="s">
        <v>2642</v>
      </c>
      <c r="F1413" s="8" t="s">
        <v>3608</v>
      </c>
      <c r="G1413" s="1" t="e">
        <f>VLOOKUP(B1413,#REF!,5,0)</f>
        <v>#REF!</v>
      </c>
      <c r="H1413" s="1" t="e">
        <f>VLOOKUP(B1413,#REF!,5,0)</f>
        <v>#REF!</v>
      </c>
      <c r="I1413" s="2" t="e">
        <f>VLOOKUP(C1413,#REF!,5,0)</f>
        <v>#REF!</v>
      </c>
    </row>
    <row r="1414" spans="1:9" ht="16.5" customHeight="1" x14ac:dyDescent="0.2">
      <c r="A1414" s="4">
        <v>1317</v>
      </c>
      <c r="B1414" s="10" t="s">
        <v>2743</v>
      </c>
      <c r="C1414" s="5" t="s">
        <v>2743</v>
      </c>
      <c r="D1414" s="7" t="s">
        <v>2744</v>
      </c>
      <c r="E1414" s="7" t="s">
        <v>2720</v>
      </c>
      <c r="F1414" s="8" t="s">
        <v>3377</v>
      </c>
      <c r="G1414" s="1" t="e">
        <f>VLOOKUP(B1414,#REF!,5,0)</f>
        <v>#REF!</v>
      </c>
      <c r="H1414" s="1" t="e">
        <f>VLOOKUP(B1414,#REF!,5,0)</f>
        <v>#REF!</v>
      </c>
      <c r="I1414" s="2" t="e">
        <f>VLOOKUP(C1414,#REF!,5,0)</f>
        <v>#REF!</v>
      </c>
    </row>
    <row r="1415" spans="1:9" ht="16.5" customHeight="1" x14ac:dyDescent="0.2">
      <c r="A1415" s="4">
        <v>1354</v>
      </c>
      <c r="B1415" s="10" t="s">
        <v>2819</v>
      </c>
      <c r="C1415" s="5" t="s">
        <v>2819</v>
      </c>
      <c r="D1415" s="7" t="s">
        <v>2820</v>
      </c>
      <c r="E1415" s="7" t="s">
        <v>2796</v>
      </c>
      <c r="F1415" s="8" t="s">
        <v>3306</v>
      </c>
      <c r="G1415" s="1" t="e">
        <f>VLOOKUP(B1415,#REF!,5,0)</f>
        <v>#REF!</v>
      </c>
      <c r="H1415" s="1" t="e">
        <f>VLOOKUP(B1415,#REF!,5,0)</f>
        <v>#REF!</v>
      </c>
      <c r="I1415" s="2" t="e">
        <f>VLOOKUP(C1415,#REF!,5,0)</f>
        <v>#REF!</v>
      </c>
    </row>
    <row r="1416" spans="1:9" ht="16.5" customHeight="1" x14ac:dyDescent="0.2">
      <c r="A1416" s="4">
        <v>1196</v>
      </c>
      <c r="B1416" s="10" t="s">
        <v>2520</v>
      </c>
      <c r="C1416" s="5" t="s">
        <v>2520</v>
      </c>
      <c r="D1416" s="7" t="s">
        <v>2521</v>
      </c>
      <c r="E1416" s="7" t="s">
        <v>2493</v>
      </c>
      <c r="F1416" s="8" t="s">
        <v>3299</v>
      </c>
      <c r="G1416" s="12" t="e">
        <f>VLOOKUP(B1416,#REF!,5,0)</f>
        <v>#REF!</v>
      </c>
      <c r="H1416" s="1" t="e">
        <f>VLOOKUP(B1416,#REF!,5,0)</f>
        <v>#REF!</v>
      </c>
      <c r="I1416" s="2" t="e">
        <f>VLOOKUP(C1416,#REF!,5,0)</f>
        <v>#REF!</v>
      </c>
    </row>
    <row r="1417" spans="1:9" ht="16.5" customHeight="1" x14ac:dyDescent="0.2">
      <c r="A1417" s="4">
        <v>1236</v>
      </c>
      <c r="B1417" s="10" t="s">
        <v>2601</v>
      </c>
      <c r="C1417" s="5" t="s">
        <v>2601</v>
      </c>
      <c r="D1417" s="7" t="s">
        <v>2602</v>
      </c>
      <c r="E1417" s="7" t="s">
        <v>2567</v>
      </c>
      <c r="F1417" s="8" t="s">
        <v>3544</v>
      </c>
      <c r="G1417" s="12" t="e">
        <f>VLOOKUP(B1417,#REF!,5,0)</f>
        <v>#REF!</v>
      </c>
      <c r="H1417" s="1" t="e">
        <f>VLOOKUP(B1417,#REF!,5,0)</f>
        <v>#REF!</v>
      </c>
      <c r="I1417" s="2" t="e">
        <f>VLOOKUP(C1417,#REF!,5,0)</f>
        <v>#REF!</v>
      </c>
    </row>
    <row r="1418" spans="1:9" ht="16.5" customHeight="1" x14ac:dyDescent="0.2">
      <c r="A1418" s="4">
        <v>1276</v>
      </c>
      <c r="B1418" s="10" t="s">
        <v>2673</v>
      </c>
      <c r="C1418" s="5" t="s">
        <v>2673</v>
      </c>
      <c r="D1418" s="7" t="s">
        <v>1213</v>
      </c>
      <c r="E1418" s="7" t="s">
        <v>2642</v>
      </c>
      <c r="F1418" s="8" t="s">
        <v>3382</v>
      </c>
      <c r="G1418" s="1" t="e">
        <f>VLOOKUP(B1418,#REF!,5,0)</f>
        <v>#REF!</v>
      </c>
      <c r="H1418" s="1" t="e">
        <f>VLOOKUP(B1418,#REF!,5,0)</f>
        <v>#REF!</v>
      </c>
      <c r="I1418" s="2" t="e">
        <f>VLOOKUP(C1418,#REF!,5,0)</f>
        <v>#REF!</v>
      </c>
    </row>
    <row r="1419" spans="1:9" ht="16.5" customHeight="1" x14ac:dyDescent="0.2">
      <c r="A1419" s="4">
        <v>1316</v>
      </c>
      <c r="B1419" s="10" t="s">
        <v>2747</v>
      </c>
      <c r="C1419" s="5" t="s">
        <v>2747</v>
      </c>
      <c r="D1419" s="7" t="s">
        <v>2748</v>
      </c>
      <c r="E1419" s="7" t="s">
        <v>2720</v>
      </c>
      <c r="F1419" s="8" t="s">
        <v>3430</v>
      </c>
      <c r="G1419" s="1" t="e">
        <f>VLOOKUP(B1419,#REF!,5,0)</f>
        <v>#REF!</v>
      </c>
      <c r="H1419" s="1" t="e">
        <f>VLOOKUP(B1419,#REF!,5,0)</f>
        <v>#REF!</v>
      </c>
      <c r="I1419" s="2" t="e">
        <f>VLOOKUP(C1419,#REF!,5,0)</f>
        <v>#REF!</v>
      </c>
    </row>
    <row r="1420" spans="1:9" ht="16.5" customHeight="1" x14ac:dyDescent="0.2">
      <c r="A1420" s="4">
        <v>1353</v>
      </c>
      <c r="B1420" s="10" t="s">
        <v>2823</v>
      </c>
      <c r="C1420" s="5" t="s">
        <v>2823</v>
      </c>
      <c r="D1420" s="7" t="s">
        <v>2824</v>
      </c>
      <c r="E1420" s="7" t="s">
        <v>2796</v>
      </c>
      <c r="F1420" s="8" t="s">
        <v>3231</v>
      </c>
      <c r="G1420" s="1" t="e">
        <f>VLOOKUP(B1420,#REF!,5,0)</f>
        <v>#REF!</v>
      </c>
      <c r="H1420" s="1" t="e">
        <f>VLOOKUP(B1420,#REF!,5,0)</f>
        <v>#REF!</v>
      </c>
      <c r="I1420" s="2" t="e">
        <f>VLOOKUP(C1420,#REF!,5,0)</f>
        <v>#REF!</v>
      </c>
    </row>
    <row r="1421" spans="1:9" ht="16.5" customHeight="1" x14ac:dyDescent="0.2">
      <c r="A1421" s="4">
        <v>1195</v>
      </c>
      <c r="B1421" s="10" t="s">
        <v>2522</v>
      </c>
      <c r="C1421" s="5" t="s">
        <v>2522</v>
      </c>
      <c r="D1421" s="7" t="s">
        <v>2523</v>
      </c>
      <c r="E1421" s="7" t="s">
        <v>2493</v>
      </c>
      <c r="F1421" s="8" t="s">
        <v>3368</v>
      </c>
      <c r="G1421" s="12" t="e">
        <f>VLOOKUP(B1421,#REF!,5,0)</f>
        <v>#REF!</v>
      </c>
      <c r="H1421" s="1" t="e">
        <f>VLOOKUP(B1421,#REF!,5,0)</f>
        <v>#REF!</v>
      </c>
      <c r="I1421" s="2" t="e">
        <f>VLOOKUP(C1421,#REF!,5,0)</f>
        <v>#REF!</v>
      </c>
    </row>
    <row r="1422" spans="1:9" ht="16.5" customHeight="1" x14ac:dyDescent="0.2">
      <c r="A1422" s="4">
        <v>1235</v>
      </c>
      <c r="B1422" s="10" t="s">
        <v>2597</v>
      </c>
      <c r="C1422" s="5" t="s">
        <v>2597</v>
      </c>
      <c r="D1422" s="7" t="s">
        <v>2598</v>
      </c>
      <c r="E1422" s="7" t="s">
        <v>2567</v>
      </c>
      <c r="F1422" s="8" t="s">
        <v>3236</v>
      </c>
      <c r="G1422" s="12" t="e">
        <f>VLOOKUP(B1422,#REF!,5,0)</f>
        <v>#REF!</v>
      </c>
      <c r="H1422" s="1" t="e">
        <f>VLOOKUP(B1422,#REF!,5,0)</f>
        <v>#REF!</v>
      </c>
      <c r="I1422" s="2" t="e">
        <f>VLOOKUP(C1422,#REF!,5,0)</f>
        <v>#REF!</v>
      </c>
    </row>
    <row r="1423" spans="1:9" ht="16.5" customHeight="1" x14ac:dyDescent="0.2">
      <c r="A1423" s="4">
        <v>1275</v>
      </c>
      <c r="B1423" s="10" t="s">
        <v>2669</v>
      </c>
      <c r="C1423" s="5" t="s">
        <v>2669</v>
      </c>
      <c r="D1423" s="7" t="s">
        <v>2670</v>
      </c>
      <c r="E1423" s="7" t="s">
        <v>2642</v>
      </c>
      <c r="F1423" s="8" t="s">
        <v>3619</v>
      </c>
      <c r="G1423" s="1" t="e">
        <f>VLOOKUP(B1423,#REF!,5,0)</f>
        <v>#REF!</v>
      </c>
      <c r="H1423" s="1" t="e">
        <f>VLOOKUP(B1423,#REF!,5,0)</f>
        <v>#REF!</v>
      </c>
      <c r="I1423" s="2" t="e">
        <f>VLOOKUP(C1423,#REF!,5,0)</f>
        <v>#REF!</v>
      </c>
    </row>
    <row r="1424" spans="1:9" ht="16.5" customHeight="1" x14ac:dyDescent="0.2">
      <c r="A1424" s="4">
        <v>1315</v>
      </c>
      <c r="B1424" s="10" t="s">
        <v>2745</v>
      </c>
      <c r="C1424" s="5" t="s">
        <v>2745</v>
      </c>
      <c r="D1424" s="7" t="s">
        <v>2746</v>
      </c>
      <c r="E1424" s="7" t="s">
        <v>2720</v>
      </c>
      <c r="F1424" s="8" t="s">
        <v>3248</v>
      </c>
      <c r="G1424" s="1" t="e">
        <f>VLOOKUP(B1424,#REF!,5,0)</f>
        <v>#REF!</v>
      </c>
      <c r="H1424" s="1" t="e">
        <f>VLOOKUP(B1424,#REF!,5,0)</f>
        <v>#REF!</v>
      </c>
      <c r="I1424" s="2" t="e">
        <f>VLOOKUP(C1424,#REF!,5,0)</f>
        <v>#REF!</v>
      </c>
    </row>
    <row r="1425" spans="1:9" ht="16.5" customHeight="1" x14ac:dyDescent="0.2">
      <c r="A1425" s="4">
        <v>1352</v>
      </c>
      <c r="B1425" s="10" t="s">
        <v>2821</v>
      </c>
      <c r="C1425" s="5" t="s">
        <v>2821</v>
      </c>
      <c r="D1425" s="7" t="s">
        <v>2822</v>
      </c>
      <c r="E1425" s="7" t="s">
        <v>2796</v>
      </c>
      <c r="F1425" s="8" t="s">
        <v>3463</v>
      </c>
      <c r="G1425" s="1" t="e">
        <f>VLOOKUP(B1425,#REF!,5,0)</f>
        <v>#REF!</v>
      </c>
      <c r="H1425" s="1" t="e">
        <f>VLOOKUP(B1425,#REF!,5,0)</f>
        <v>#REF!</v>
      </c>
      <c r="I1425" s="2" t="e">
        <f>VLOOKUP(C1425,#REF!,5,0)</f>
        <v>#REF!</v>
      </c>
    </row>
    <row r="1426" spans="1:9" ht="16.5" customHeight="1" x14ac:dyDescent="0.2">
      <c r="A1426" s="4">
        <v>1194</v>
      </c>
      <c r="B1426" s="10" t="s">
        <v>2519</v>
      </c>
      <c r="C1426" s="5" t="s">
        <v>2519</v>
      </c>
      <c r="D1426" s="7" t="s">
        <v>2379</v>
      </c>
      <c r="E1426" s="7" t="s">
        <v>2493</v>
      </c>
      <c r="F1426" s="8" t="s">
        <v>3560</v>
      </c>
      <c r="G1426" s="12" t="e">
        <f>VLOOKUP(B1426,#REF!,5,0)</f>
        <v>#REF!</v>
      </c>
      <c r="H1426" s="1" t="e">
        <f>VLOOKUP(B1426,#REF!,5,0)</f>
        <v>#REF!</v>
      </c>
      <c r="I1426" s="2" t="e">
        <f>VLOOKUP(C1426,#REF!,5,0)</f>
        <v>#REF!</v>
      </c>
    </row>
    <row r="1427" spans="1:9" ht="16.5" customHeight="1" x14ac:dyDescent="0.2">
      <c r="A1427" s="4">
        <v>1234</v>
      </c>
      <c r="B1427" s="10" t="s">
        <v>2599</v>
      </c>
      <c r="C1427" s="5" t="s">
        <v>2599</v>
      </c>
      <c r="D1427" s="7" t="s">
        <v>2600</v>
      </c>
      <c r="E1427" s="7" t="s">
        <v>2567</v>
      </c>
      <c r="F1427" s="8" t="s">
        <v>3365</v>
      </c>
      <c r="G1427" s="12" t="e">
        <f>VLOOKUP(B1427,#REF!,5,0)</f>
        <v>#REF!</v>
      </c>
      <c r="H1427" s="1" t="e">
        <f>VLOOKUP(B1427,#REF!,5,0)</f>
        <v>#REF!</v>
      </c>
      <c r="I1427" s="2" t="e">
        <f>VLOOKUP(C1427,#REF!,5,0)</f>
        <v>#REF!</v>
      </c>
    </row>
    <row r="1428" spans="1:9" ht="16.5" customHeight="1" x14ac:dyDescent="0.2">
      <c r="A1428" s="4">
        <v>1274</v>
      </c>
      <c r="B1428" s="10" t="s">
        <v>2671</v>
      </c>
      <c r="C1428" s="5" t="s">
        <v>2671</v>
      </c>
      <c r="D1428" s="7" t="s">
        <v>2672</v>
      </c>
      <c r="E1428" s="7" t="s">
        <v>2642</v>
      </c>
      <c r="F1428" s="8" t="s">
        <v>3562</v>
      </c>
      <c r="G1428" s="1" t="e">
        <f>VLOOKUP(B1428,#REF!,5,0)</f>
        <v>#REF!</v>
      </c>
      <c r="H1428" s="1" t="e">
        <f>VLOOKUP(B1428,#REF!,5,0)</f>
        <v>#REF!</v>
      </c>
      <c r="I1428" s="2" t="e">
        <f>VLOOKUP(C1428,#REF!,5,0)</f>
        <v>#REF!</v>
      </c>
    </row>
    <row r="1429" spans="1:9" ht="16.5" customHeight="1" x14ac:dyDescent="0.2">
      <c r="A1429" s="4">
        <v>1314</v>
      </c>
      <c r="B1429" s="10" t="s">
        <v>2749</v>
      </c>
      <c r="C1429" s="5" t="s">
        <v>2749</v>
      </c>
      <c r="D1429" s="7" t="s">
        <v>2750</v>
      </c>
      <c r="E1429" s="7" t="s">
        <v>2720</v>
      </c>
      <c r="F1429" s="8" t="s">
        <v>3247</v>
      </c>
      <c r="G1429" s="1" t="e">
        <f>VLOOKUP(B1429,#REF!,5,0)</f>
        <v>#REF!</v>
      </c>
      <c r="H1429" s="1" t="e">
        <f>VLOOKUP(B1429,#REF!,5,0)</f>
        <v>#REF!</v>
      </c>
      <c r="I1429" s="2" t="e">
        <f>VLOOKUP(C1429,#REF!,5,0)</f>
        <v>#REF!</v>
      </c>
    </row>
    <row r="1430" spans="1:9" ht="16.5" customHeight="1" x14ac:dyDescent="0.2">
      <c r="A1430" s="4">
        <v>1351</v>
      </c>
      <c r="B1430" s="10" t="s">
        <v>2825</v>
      </c>
      <c r="C1430" s="5" t="s">
        <v>2825</v>
      </c>
      <c r="D1430" s="7" t="s">
        <v>2826</v>
      </c>
      <c r="E1430" s="7" t="s">
        <v>2796</v>
      </c>
      <c r="F1430" s="8" t="s">
        <v>3311</v>
      </c>
      <c r="G1430" s="1" t="e">
        <f>VLOOKUP(B1430,#REF!,5,0)</f>
        <v>#REF!</v>
      </c>
      <c r="H1430" s="1" t="e">
        <f>VLOOKUP(B1430,#REF!,5,0)</f>
        <v>#REF!</v>
      </c>
      <c r="I1430" s="2" t="e">
        <f>VLOOKUP(C1430,#REF!,5,0)</f>
        <v>#REF!</v>
      </c>
    </row>
    <row r="1431" spans="1:9" ht="16.5" customHeight="1" x14ac:dyDescent="0.2">
      <c r="A1431" s="4">
        <v>1193</v>
      </c>
      <c r="B1431" s="10" t="s">
        <v>2524</v>
      </c>
      <c r="C1431" s="5" t="s">
        <v>2524</v>
      </c>
      <c r="D1431" s="7" t="s">
        <v>2525</v>
      </c>
      <c r="E1431" s="7" t="s">
        <v>2493</v>
      </c>
      <c r="F1431" s="8" t="s">
        <v>3565</v>
      </c>
      <c r="G1431" s="12" t="e">
        <f>VLOOKUP(B1431,#REF!,5,0)</f>
        <v>#REF!</v>
      </c>
      <c r="H1431" s="1" t="e">
        <f>VLOOKUP(B1431,#REF!,5,0)</f>
        <v>#REF!</v>
      </c>
      <c r="I1431" s="2" t="e">
        <f>VLOOKUP(C1431,#REF!,5,0)</f>
        <v>#REF!</v>
      </c>
    </row>
    <row r="1432" spans="1:9" ht="16.5" customHeight="1" x14ac:dyDescent="0.2">
      <c r="A1432" s="4">
        <v>1233</v>
      </c>
      <c r="B1432" s="10" t="s">
        <v>2603</v>
      </c>
      <c r="C1432" s="5" t="s">
        <v>2603</v>
      </c>
      <c r="D1432" s="7" t="s">
        <v>2604</v>
      </c>
      <c r="E1432" s="7" t="s">
        <v>2567</v>
      </c>
      <c r="F1432" s="8" t="s">
        <v>3240</v>
      </c>
      <c r="G1432" s="12" t="e">
        <f>VLOOKUP(B1432,#REF!,5,0)</f>
        <v>#REF!</v>
      </c>
      <c r="H1432" s="1" t="e">
        <f>VLOOKUP(B1432,#REF!,5,0)</f>
        <v>#REF!</v>
      </c>
      <c r="I1432" s="2" t="e">
        <f>VLOOKUP(C1432,#REF!,5,0)</f>
        <v>#REF!</v>
      </c>
    </row>
    <row r="1433" spans="1:9" ht="16.5" customHeight="1" x14ac:dyDescent="0.2">
      <c r="A1433" s="4">
        <v>1273</v>
      </c>
      <c r="B1433" s="10" t="s">
        <v>2674</v>
      </c>
      <c r="C1433" s="5" t="s">
        <v>2674</v>
      </c>
      <c r="D1433" s="7" t="s">
        <v>2675</v>
      </c>
      <c r="E1433" s="7" t="s">
        <v>2642</v>
      </c>
      <c r="F1433" s="8" t="s">
        <v>3483</v>
      </c>
      <c r="G1433" s="1" t="e">
        <f>VLOOKUP(B1433,#REF!,5,0)</f>
        <v>#REF!</v>
      </c>
      <c r="H1433" s="1" t="e">
        <f>VLOOKUP(B1433,#REF!,5,0)</f>
        <v>#REF!</v>
      </c>
      <c r="I1433" s="2" t="e">
        <f>VLOOKUP(C1433,#REF!,5,0)</f>
        <v>#REF!</v>
      </c>
    </row>
    <row r="1434" spans="1:9" ht="16.5" customHeight="1" x14ac:dyDescent="0.2">
      <c r="A1434" s="4">
        <v>1313</v>
      </c>
      <c r="B1434" s="10" t="s">
        <v>2751</v>
      </c>
      <c r="C1434" s="5" t="s">
        <v>2751</v>
      </c>
      <c r="D1434" s="7" t="s">
        <v>887</v>
      </c>
      <c r="E1434" s="7" t="s">
        <v>2720</v>
      </c>
      <c r="F1434" s="8" t="s">
        <v>3490</v>
      </c>
      <c r="G1434" s="1" t="e">
        <f>VLOOKUP(B1434,#REF!,5,0)</f>
        <v>#REF!</v>
      </c>
      <c r="H1434" s="1" t="e">
        <f>VLOOKUP(B1434,#REF!,5,0)</f>
        <v>#REF!</v>
      </c>
      <c r="I1434" s="2" t="e">
        <f>VLOOKUP(C1434,#REF!,5,0)</f>
        <v>#REF!</v>
      </c>
    </row>
    <row r="1435" spans="1:9" ht="16.5" customHeight="1" x14ac:dyDescent="0.2">
      <c r="A1435" s="4">
        <v>1350</v>
      </c>
      <c r="B1435" s="10" t="s">
        <v>2827</v>
      </c>
      <c r="C1435" s="5" t="s">
        <v>2827</v>
      </c>
      <c r="D1435" s="7" t="s">
        <v>2828</v>
      </c>
      <c r="E1435" s="7" t="s">
        <v>2796</v>
      </c>
      <c r="F1435" s="8" t="s">
        <v>3238</v>
      </c>
      <c r="G1435" s="1" t="e">
        <f>VLOOKUP(B1435,#REF!,5,0)</f>
        <v>#REF!</v>
      </c>
      <c r="H1435" s="1" t="e">
        <f>VLOOKUP(B1435,#REF!,5,0)</f>
        <v>#REF!</v>
      </c>
      <c r="I1435" s="2" t="e">
        <f>VLOOKUP(C1435,#REF!,5,0)</f>
        <v>#REF!</v>
      </c>
    </row>
    <row r="1436" spans="1:9" ht="16.5" customHeight="1" x14ac:dyDescent="0.2">
      <c r="A1436" s="4">
        <v>1192</v>
      </c>
      <c r="B1436" s="10" t="s">
        <v>2526</v>
      </c>
      <c r="C1436" s="5" t="s">
        <v>2526</v>
      </c>
      <c r="D1436" s="7" t="s">
        <v>1510</v>
      </c>
      <c r="E1436" s="7" t="s">
        <v>2493</v>
      </c>
      <c r="F1436" s="8" t="s">
        <v>3246</v>
      </c>
      <c r="G1436" s="12" t="e">
        <f>VLOOKUP(B1436,#REF!,5,0)</f>
        <v>#REF!</v>
      </c>
      <c r="H1436" s="1" t="e">
        <f>VLOOKUP(B1436,#REF!,5,0)</f>
        <v>#REF!</v>
      </c>
      <c r="I1436" s="2" t="e">
        <f>VLOOKUP(C1436,#REF!,5,0)</f>
        <v>#REF!</v>
      </c>
    </row>
    <row r="1437" spans="1:9" ht="16.5" customHeight="1" x14ac:dyDescent="0.2">
      <c r="A1437" s="4">
        <v>1232</v>
      </c>
      <c r="B1437" s="10" t="s">
        <v>2605</v>
      </c>
      <c r="C1437" s="5" t="s">
        <v>2605</v>
      </c>
      <c r="D1437" s="7" t="s">
        <v>2606</v>
      </c>
      <c r="E1437" s="7" t="s">
        <v>2567</v>
      </c>
      <c r="F1437" s="8" t="s">
        <v>3219</v>
      </c>
      <c r="G1437" s="12" t="e">
        <f>VLOOKUP(B1437,#REF!,5,0)</f>
        <v>#REF!</v>
      </c>
      <c r="H1437" s="1" t="e">
        <f>VLOOKUP(B1437,#REF!,5,0)</f>
        <v>#REF!</v>
      </c>
      <c r="I1437" s="2" t="e">
        <f>VLOOKUP(C1437,#REF!,5,0)</f>
        <v>#REF!</v>
      </c>
    </row>
    <row r="1438" spans="1:9" ht="16.5" customHeight="1" x14ac:dyDescent="0.2">
      <c r="A1438" s="4">
        <v>1272</v>
      </c>
      <c r="B1438" s="10" t="s">
        <v>2676</v>
      </c>
      <c r="C1438" s="5" t="s">
        <v>2676</v>
      </c>
      <c r="D1438" s="7" t="s">
        <v>2677</v>
      </c>
      <c r="E1438" s="7" t="s">
        <v>2642</v>
      </c>
      <c r="F1438" s="8" t="s">
        <v>3525</v>
      </c>
      <c r="G1438" s="1" t="e">
        <f>VLOOKUP(B1438,#REF!,5,0)</f>
        <v>#REF!</v>
      </c>
      <c r="H1438" s="1" t="e">
        <f>VLOOKUP(B1438,#REF!,5,0)</f>
        <v>#REF!</v>
      </c>
      <c r="I1438" s="2" t="e">
        <f>VLOOKUP(C1438,#REF!,5,0)</f>
        <v>#REF!</v>
      </c>
    </row>
    <row r="1439" spans="1:9" ht="16.5" customHeight="1" x14ac:dyDescent="0.2">
      <c r="A1439" s="4">
        <v>1312</v>
      </c>
      <c r="B1439" s="10" t="s">
        <v>2752</v>
      </c>
      <c r="C1439" s="5" t="s">
        <v>2752</v>
      </c>
      <c r="D1439" s="7" t="s">
        <v>2753</v>
      </c>
      <c r="E1439" s="7" t="s">
        <v>2720</v>
      </c>
      <c r="F1439" s="8" t="s">
        <v>3472</v>
      </c>
      <c r="G1439" s="1" t="e">
        <f>VLOOKUP(B1439,#REF!,5,0)</f>
        <v>#REF!</v>
      </c>
      <c r="H1439" s="1" t="e">
        <f>VLOOKUP(B1439,#REF!,5,0)</f>
        <v>#REF!</v>
      </c>
      <c r="I1439" s="2" t="e">
        <f>VLOOKUP(C1439,#REF!,5,0)</f>
        <v>#REF!</v>
      </c>
    </row>
    <row r="1440" spans="1:9" ht="16.5" customHeight="1" x14ac:dyDescent="0.2">
      <c r="A1440" s="4">
        <v>1349</v>
      </c>
      <c r="B1440" s="10" t="s">
        <v>2829</v>
      </c>
      <c r="C1440" s="5" t="s">
        <v>2829</v>
      </c>
      <c r="D1440" s="7" t="s">
        <v>2830</v>
      </c>
      <c r="E1440" s="7" t="s">
        <v>2796</v>
      </c>
      <c r="F1440" s="8" t="s">
        <v>3455</v>
      </c>
      <c r="G1440" s="1" t="e">
        <f>VLOOKUP(B1440,#REF!,5,0)</f>
        <v>#REF!</v>
      </c>
      <c r="H1440" s="1" t="e">
        <f>VLOOKUP(B1440,#REF!,5,0)</f>
        <v>#REF!</v>
      </c>
      <c r="I1440" s="2" t="e">
        <f>VLOOKUP(C1440,#REF!,5,0)</f>
        <v>#REF!</v>
      </c>
    </row>
    <row r="1441" spans="1:9" ht="16.5" customHeight="1" x14ac:dyDescent="0.2">
      <c r="A1441" s="4">
        <v>1191</v>
      </c>
      <c r="B1441" s="10" t="s">
        <v>2527</v>
      </c>
      <c r="C1441" s="5" t="s">
        <v>2527</v>
      </c>
      <c r="D1441" s="7" t="s">
        <v>2528</v>
      </c>
      <c r="E1441" s="7" t="s">
        <v>2493</v>
      </c>
      <c r="F1441" s="8" t="s">
        <v>3228</v>
      </c>
      <c r="G1441" s="12" t="e">
        <f>VLOOKUP(B1441,#REF!,5,0)</f>
        <v>#REF!</v>
      </c>
      <c r="H1441" s="1" t="e">
        <f>VLOOKUP(B1441,#REF!,5,0)</f>
        <v>#REF!</v>
      </c>
      <c r="I1441" s="2" t="e">
        <f>VLOOKUP(C1441,#REF!,5,0)</f>
        <v>#REF!</v>
      </c>
    </row>
    <row r="1442" spans="1:9" ht="16.5" customHeight="1" x14ac:dyDescent="0.2">
      <c r="A1442" s="4">
        <v>1231</v>
      </c>
      <c r="B1442" s="10" t="s">
        <v>2607</v>
      </c>
      <c r="C1442" s="5" t="s">
        <v>2607</v>
      </c>
      <c r="D1442" s="7" t="s">
        <v>2608</v>
      </c>
      <c r="E1442" s="7" t="s">
        <v>2567</v>
      </c>
      <c r="F1442" s="8" t="s">
        <v>3500</v>
      </c>
      <c r="G1442" s="12" t="e">
        <f>VLOOKUP(B1442,#REF!,5,0)</f>
        <v>#REF!</v>
      </c>
      <c r="H1442" s="1" t="e">
        <f>VLOOKUP(B1442,#REF!,5,0)</f>
        <v>#REF!</v>
      </c>
      <c r="I1442" s="2" t="e">
        <f>VLOOKUP(C1442,#REF!,5,0)</f>
        <v>#REF!</v>
      </c>
    </row>
    <row r="1443" spans="1:9" ht="16.5" customHeight="1" x14ac:dyDescent="0.2">
      <c r="A1443" s="4">
        <v>1271</v>
      </c>
      <c r="B1443" s="10" t="s">
        <v>2678</v>
      </c>
      <c r="C1443" s="5" t="s">
        <v>2678</v>
      </c>
      <c r="D1443" s="7" t="s">
        <v>2679</v>
      </c>
      <c r="E1443" s="7" t="s">
        <v>2642</v>
      </c>
      <c r="F1443" s="8" t="s">
        <v>3574</v>
      </c>
      <c r="G1443" s="1" t="e">
        <f>VLOOKUP(B1443,#REF!,5,0)</f>
        <v>#REF!</v>
      </c>
      <c r="H1443" s="1" t="e">
        <f>VLOOKUP(B1443,#REF!,5,0)</f>
        <v>#REF!</v>
      </c>
      <c r="I1443" s="2" t="e">
        <f>VLOOKUP(C1443,#REF!,5,0)</f>
        <v>#REF!</v>
      </c>
    </row>
    <row r="1444" spans="1:9" ht="16.5" customHeight="1" x14ac:dyDescent="0.2">
      <c r="A1444" s="4">
        <v>1311</v>
      </c>
      <c r="B1444" s="10" t="s">
        <v>2754</v>
      </c>
      <c r="C1444" s="5" t="s">
        <v>2754</v>
      </c>
      <c r="D1444" s="7" t="s">
        <v>2755</v>
      </c>
      <c r="E1444" s="7" t="s">
        <v>2720</v>
      </c>
      <c r="F1444" s="8" t="s">
        <v>3216</v>
      </c>
      <c r="G1444" s="1" t="e">
        <f>VLOOKUP(B1444,#REF!,5,0)</f>
        <v>#REF!</v>
      </c>
      <c r="H1444" s="1" t="e">
        <f>VLOOKUP(B1444,#REF!,5,0)</f>
        <v>#REF!</v>
      </c>
      <c r="I1444" s="2" t="e">
        <f>VLOOKUP(C1444,#REF!,5,0)</f>
        <v>#REF!</v>
      </c>
    </row>
    <row r="1445" spans="1:9" ht="16.5" customHeight="1" x14ac:dyDescent="0.2">
      <c r="A1445" s="4">
        <v>1348</v>
      </c>
      <c r="B1445" s="10" t="s">
        <v>2831</v>
      </c>
      <c r="C1445" s="5" t="s">
        <v>2831</v>
      </c>
      <c r="D1445" s="7" t="s">
        <v>2832</v>
      </c>
      <c r="E1445" s="7" t="s">
        <v>2796</v>
      </c>
      <c r="F1445" s="8" t="s">
        <v>3539</v>
      </c>
      <c r="G1445" s="1" t="e">
        <f>VLOOKUP(B1445,#REF!,5,0)</f>
        <v>#REF!</v>
      </c>
      <c r="H1445" s="1" t="e">
        <f>VLOOKUP(B1445,#REF!,5,0)</f>
        <v>#REF!</v>
      </c>
      <c r="I1445" s="2" t="e">
        <f>VLOOKUP(C1445,#REF!,5,0)</f>
        <v>#REF!</v>
      </c>
    </row>
    <row r="1446" spans="1:9" ht="16.5" customHeight="1" x14ac:dyDescent="0.2">
      <c r="A1446" s="4">
        <v>1190</v>
      </c>
      <c r="B1446" s="10" t="s">
        <v>2529</v>
      </c>
      <c r="C1446" s="5" t="s">
        <v>2529</v>
      </c>
      <c r="D1446" s="7" t="s">
        <v>2530</v>
      </c>
      <c r="E1446" s="7" t="s">
        <v>2493</v>
      </c>
      <c r="F1446" s="8" t="s">
        <v>3305</v>
      </c>
      <c r="G1446" s="12" t="e">
        <f>VLOOKUP(B1446,#REF!,5,0)</f>
        <v>#REF!</v>
      </c>
      <c r="H1446" s="1" t="e">
        <f>VLOOKUP(B1446,#REF!,5,0)</f>
        <v>#REF!</v>
      </c>
      <c r="I1446" s="2" t="e">
        <f>VLOOKUP(C1446,#REF!,5,0)</f>
        <v>#REF!</v>
      </c>
    </row>
    <row r="1447" spans="1:9" ht="16.5" customHeight="1" x14ac:dyDescent="0.2">
      <c r="A1447" s="4">
        <v>1230</v>
      </c>
      <c r="B1447" s="10" t="s">
        <v>2609</v>
      </c>
      <c r="C1447" s="5" t="s">
        <v>2609</v>
      </c>
      <c r="D1447" s="7" t="s">
        <v>1674</v>
      </c>
      <c r="E1447" s="7" t="s">
        <v>2567</v>
      </c>
      <c r="F1447" s="8" t="s">
        <v>3373</v>
      </c>
      <c r="G1447" s="12" t="e">
        <f>VLOOKUP(B1447,#REF!,5,0)</f>
        <v>#REF!</v>
      </c>
      <c r="H1447" s="1" t="e">
        <f>VLOOKUP(B1447,#REF!,5,0)</f>
        <v>#REF!</v>
      </c>
      <c r="I1447" s="2" t="e">
        <f>VLOOKUP(C1447,#REF!,5,0)</f>
        <v>#REF!</v>
      </c>
    </row>
    <row r="1448" spans="1:9" ht="16.5" customHeight="1" x14ac:dyDescent="0.2">
      <c r="A1448" s="4">
        <v>1270</v>
      </c>
      <c r="B1448" s="10" t="s">
        <v>2680</v>
      </c>
      <c r="C1448" s="5" t="s">
        <v>2680</v>
      </c>
      <c r="D1448" s="7" t="s">
        <v>2681</v>
      </c>
      <c r="E1448" s="7" t="s">
        <v>2642</v>
      </c>
      <c r="F1448" s="8" t="s">
        <v>3401</v>
      </c>
      <c r="G1448" s="1" t="e">
        <f>VLOOKUP(B1448,#REF!,5,0)</f>
        <v>#REF!</v>
      </c>
      <c r="H1448" s="1" t="e">
        <f>VLOOKUP(B1448,#REF!,5,0)</f>
        <v>#REF!</v>
      </c>
      <c r="I1448" s="2" t="e">
        <f>VLOOKUP(C1448,#REF!,5,0)</f>
        <v>#REF!</v>
      </c>
    </row>
    <row r="1449" spans="1:9" ht="16.5" customHeight="1" x14ac:dyDescent="0.2">
      <c r="A1449" s="4">
        <v>1310</v>
      </c>
      <c r="B1449" s="10" t="s">
        <v>2756</v>
      </c>
      <c r="C1449" s="5" t="s">
        <v>2756</v>
      </c>
      <c r="D1449" s="7" t="s">
        <v>2757</v>
      </c>
      <c r="E1449" s="7" t="s">
        <v>2720</v>
      </c>
      <c r="F1449" s="8" t="s">
        <v>3605</v>
      </c>
      <c r="G1449" s="1" t="e">
        <f>VLOOKUP(B1449,#REF!,5,0)</f>
        <v>#REF!</v>
      </c>
      <c r="H1449" s="1" t="e">
        <f>VLOOKUP(B1449,#REF!,5,0)</f>
        <v>#REF!</v>
      </c>
      <c r="I1449" s="2" t="e">
        <f>VLOOKUP(C1449,#REF!,5,0)</f>
        <v>#REF!</v>
      </c>
    </row>
    <row r="1450" spans="1:9" ht="16.5" customHeight="1" x14ac:dyDescent="0.2">
      <c r="A1450" s="4">
        <v>1347</v>
      </c>
      <c r="B1450" s="10" t="s">
        <v>2833</v>
      </c>
      <c r="C1450" s="5" t="s">
        <v>2833</v>
      </c>
      <c r="D1450" s="7" t="s">
        <v>2834</v>
      </c>
      <c r="E1450" s="7" t="s">
        <v>2796</v>
      </c>
      <c r="F1450" s="8" t="s">
        <v>3423</v>
      </c>
      <c r="G1450" s="1" t="e">
        <f>VLOOKUP(B1450,#REF!,5,0)</f>
        <v>#REF!</v>
      </c>
      <c r="H1450" s="1" t="e">
        <f>VLOOKUP(B1450,#REF!,5,0)</f>
        <v>#REF!</v>
      </c>
      <c r="I1450" s="2" t="e">
        <f>VLOOKUP(C1450,#REF!,5,0)</f>
        <v>#REF!</v>
      </c>
    </row>
    <row r="1451" spans="1:9" ht="16.5" customHeight="1" x14ac:dyDescent="0.2">
      <c r="A1451" s="4">
        <v>1189</v>
      </c>
      <c r="B1451" s="10" t="s">
        <v>2531</v>
      </c>
      <c r="C1451" s="5" t="s">
        <v>2531</v>
      </c>
      <c r="D1451" s="7" t="s">
        <v>2532</v>
      </c>
      <c r="E1451" s="7" t="s">
        <v>2493</v>
      </c>
      <c r="F1451" s="8" t="s">
        <v>3317</v>
      </c>
      <c r="G1451" s="12" t="e">
        <f>VLOOKUP(B1451,#REF!,5,0)</f>
        <v>#REF!</v>
      </c>
      <c r="H1451" s="1" t="e">
        <f>VLOOKUP(B1451,#REF!,5,0)</f>
        <v>#REF!</v>
      </c>
      <c r="I1451" s="2" t="e">
        <f>VLOOKUP(C1451,#REF!,5,0)</f>
        <v>#REF!</v>
      </c>
    </row>
    <row r="1452" spans="1:9" ht="16.5" customHeight="1" x14ac:dyDescent="0.2">
      <c r="A1452" s="4">
        <v>1229</v>
      </c>
      <c r="B1452" s="10" t="s">
        <v>2610</v>
      </c>
      <c r="C1452" s="5" t="s">
        <v>2610</v>
      </c>
      <c r="D1452" s="7" t="s">
        <v>2611</v>
      </c>
      <c r="E1452" s="7" t="s">
        <v>2567</v>
      </c>
      <c r="F1452" s="8" t="s">
        <v>3526</v>
      </c>
      <c r="G1452" s="12" t="e">
        <f>VLOOKUP(B1452,#REF!,5,0)</f>
        <v>#REF!</v>
      </c>
      <c r="H1452" s="1" t="e">
        <f>VLOOKUP(B1452,#REF!,5,0)</f>
        <v>#REF!</v>
      </c>
      <c r="I1452" s="2" t="e">
        <f>VLOOKUP(C1452,#REF!,5,0)</f>
        <v>#REF!</v>
      </c>
    </row>
    <row r="1453" spans="1:9" ht="16.5" customHeight="1" x14ac:dyDescent="0.2">
      <c r="A1453" s="4">
        <v>1269</v>
      </c>
      <c r="B1453" s="10" t="s">
        <v>2682</v>
      </c>
      <c r="C1453" s="5" t="s">
        <v>2682</v>
      </c>
      <c r="D1453" s="7" t="s">
        <v>2683</v>
      </c>
      <c r="E1453" s="7" t="s">
        <v>2642</v>
      </c>
      <c r="F1453" s="8" t="s">
        <v>3278</v>
      </c>
      <c r="G1453" s="1" t="e">
        <f>VLOOKUP(B1453,#REF!,5,0)</f>
        <v>#REF!</v>
      </c>
      <c r="H1453" s="1" t="e">
        <f>VLOOKUP(B1453,#REF!,5,0)</f>
        <v>#REF!</v>
      </c>
      <c r="I1453" s="2" t="e">
        <f>VLOOKUP(C1453,#REF!,5,0)</f>
        <v>#REF!</v>
      </c>
    </row>
    <row r="1454" spans="1:9" ht="16.5" customHeight="1" x14ac:dyDescent="0.2">
      <c r="A1454" s="4">
        <v>1309</v>
      </c>
      <c r="B1454" s="10" t="s">
        <v>2758</v>
      </c>
      <c r="C1454" s="5" t="s">
        <v>2758</v>
      </c>
      <c r="D1454" s="7" t="s">
        <v>2759</v>
      </c>
      <c r="E1454" s="7" t="s">
        <v>2720</v>
      </c>
      <c r="F1454" s="8" t="s">
        <v>3216</v>
      </c>
      <c r="G1454" s="1" t="e">
        <f>VLOOKUP(B1454,#REF!,5,0)</f>
        <v>#REF!</v>
      </c>
      <c r="H1454" s="1" t="e">
        <f>VLOOKUP(B1454,#REF!,5,0)</f>
        <v>#REF!</v>
      </c>
      <c r="I1454" s="2" t="e">
        <f>VLOOKUP(C1454,#REF!,5,0)</f>
        <v>#REF!</v>
      </c>
    </row>
    <row r="1455" spans="1:9" ht="16.5" customHeight="1" x14ac:dyDescent="0.2">
      <c r="A1455" s="4">
        <v>1346</v>
      </c>
      <c r="B1455" s="10" t="s">
        <v>2835</v>
      </c>
      <c r="C1455" s="5" t="s">
        <v>2835</v>
      </c>
      <c r="D1455" s="7" t="s">
        <v>2836</v>
      </c>
      <c r="E1455" s="7" t="s">
        <v>2796</v>
      </c>
      <c r="F1455" s="8" t="s">
        <v>3275</v>
      </c>
      <c r="G1455" s="1" t="e">
        <f>VLOOKUP(B1455,#REF!,5,0)</f>
        <v>#REF!</v>
      </c>
      <c r="H1455" s="1" t="e">
        <f>VLOOKUP(B1455,#REF!,5,0)</f>
        <v>#REF!</v>
      </c>
      <c r="I1455" s="2" t="e">
        <f>VLOOKUP(C1455,#REF!,5,0)</f>
        <v>#REF!</v>
      </c>
    </row>
    <row r="1456" spans="1:9" ht="16.5" customHeight="1" x14ac:dyDescent="0.2">
      <c r="A1456" s="4">
        <v>1188</v>
      </c>
      <c r="B1456" s="10" t="s">
        <v>2533</v>
      </c>
      <c r="C1456" s="5" t="s">
        <v>2533</v>
      </c>
      <c r="D1456" s="7" t="s">
        <v>2534</v>
      </c>
      <c r="E1456" s="7" t="s">
        <v>2493</v>
      </c>
      <c r="F1456" s="8" t="s">
        <v>3222</v>
      </c>
      <c r="G1456" s="12" t="e">
        <f>VLOOKUP(B1456,#REF!,5,0)</f>
        <v>#REF!</v>
      </c>
      <c r="H1456" s="1" t="e">
        <f>VLOOKUP(B1456,#REF!,5,0)</f>
        <v>#REF!</v>
      </c>
      <c r="I1456" s="2" t="e">
        <f>VLOOKUP(C1456,#REF!,5,0)</f>
        <v>#REF!</v>
      </c>
    </row>
    <row r="1457" spans="1:9" ht="16.5" customHeight="1" x14ac:dyDescent="0.2">
      <c r="A1457" s="4">
        <v>1228</v>
      </c>
      <c r="B1457" s="10" t="s">
        <v>2612</v>
      </c>
      <c r="C1457" s="5" t="s">
        <v>2612</v>
      </c>
      <c r="D1457" s="7" t="s">
        <v>2613</v>
      </c>
      <c r="E1457" s="7" t="s">
        <v>2567</v>
      </c>
      <c r="F1457" s="8" t="s">
        <v>3278</v>
      </c>
      <c r="G1457" s="12" t="e">
        <f>VLOOKUP(B1457,#REF!,5,0)</f>
        <v>#REF!</v>
      </c>
      <c r="H1457" s="1" t="e">
        <f>VLOOKUP(B1457,#REF!,5,0)</f>
        <v>#REF!</v>
      </c>
      <c r="I1457" s="2" t="e">
        <f>VLOOKUP(C1457,#REF!,5,0)</f>
        <v>#REF!</v>
      </c>
    </row>
    <row r="1458" spans="1:9" ht="16.5" customHeight="1" x14ac:dyDescent="0.2">
      <c r="A1458" s="4">
        <v>1268</v>
      </c>
      <c r="B1458" s="10" t="s">
        <v>2684</v>
      </c>
      <c r="C1458" s="5" t="s">
        <v>2684</v>
      </c>
      <c r="D1458" s="7" t="s">
        <v>2685</v>
      </c>
      <c r="E1458" s="7" t="s">
        <v>2642</v>
      </c>
      <c r="F1458" s="8" t="s">
        <v>3396</v>
      </c>
      <c r="G1458" s="1" t="e">
        <f>VLOOKUP(B1458,#REF!,5,0)</f>
        <v>#REF!</v>
      </c>
      <c r="H1458" s="1" t="e">
        <f>VLOOKUP(B1458,#REF!,5,0)</f>
        <v>#REF!</v>
      </c>
      <c r="I1458" s="2" t="e">
        <f>VLOOKUP(C1458,#REF!,5,0)</f>
        <v>#REF!</v>
      </c>
    </row>
    <row r="1459" spans="1:9" ht="16.5" customHeight="1" x14ac:dyDescent="0.2">
      <c r="A1459" s="4">
        <v>1308</v>
      </c>
      <c r="B1459" s="10" t="s">
        <v>2760</v>
      </c>
      <c r="C1459" s="5" t="s">
        <v>2760</v>
      </c>
      <c r="D1459" s="7" t="s">
        <v>2761</v>
      </c>
      <c r="E1459" s="7" t="s">
        <v>2720</v>
      </c>
      <c r="F1459" s="8" t="s">
        <v>3537</v>
      </c>
      <c r="G1459" s="1" t="e">
        <f>VLOOKUP(B1459,#REF!,5,0)</f>
        <v>#REF!</v>
      </c>
      <c r="H1459" s="1" t="e">
        <f>VLOOKUP(B1459,#REF!,5,0)</f>
        <v>#REF!</v>
      </c>
      <c r="I1459" s="2" t="e">
        <f>VLOOKUP(C1459,#REF!,5,0)</f>
        <v>#REF!</v>
      </c>
    </row>
    <row r="1460" spans="1:9" ht="16.5" customHeight="1" x14ac:dyDescent="0.2">
      <c r="A1460" s="4">
        <v>1345</v>
      </c>
      <c r="B1460" s="10" t="s">
        <v>2837</v>
      </c>
      <c r="C1460" s="5" t="s">
        <v>2837</v>
      </c>
      <c r="D1460" s="7" t="s">
        <v>2838</v>
      </c>
      <c r="E1460" s="7" t="s">
        <v>2796</v>
      </c>
      <c r="F1460" s="8" t="s">
        <v>3398</v>
      </c>
      <c r="G1460" s="1" t="e">
        <f>VLOOKUP(B1460,#REF!,5,0)</f>
        <v>#REF!</v>
      </c>
      <c r="H1460" s="1" t="e">
        <f>VLOOKUP(B1460,#REF!,5,0)</f>
        <v>#REF!</v>
      </c>
      <c r="I1460" s="2" t="e">
        <f>VLOOKUP(C1460,#REF!,5,0)</f>
        <v>#REF!</v>
      </c>
    </row>
    <row r="1461" spans="1:9" ht="16.5" customHeight="1" x14ac:dyDescent="0.2">
      <c r="A1461" s="4">
        <v>1187</v>
      </c>
      <c r="B1461" s="10" t="s">
        <v>2535</v>
      </c>
      <c r="C1461" s="5" t="s">
        <v>2535</v>
      </c>
      <c r="D1461" s="7" t="s">
        <v>2536</v>
      </c>
      <c r="E1461" s="7" t="s">
        <v>2493</v>
      </c>
      <c r="F1461" s="8" t="s">
        <v>3406</v>
      </c>
      <c r="G1461" s="12" t="e">
        <f>VLOOKUP(B1461,#REF!,5,0)</f>
        <v>#REF!</v>
      </c>
      <c r="H1461" s="1" t="e">
        <f>VLOOKUP(B1461,#REF!,5,0)</f>
        <v>#REF!</v>
      </c>
      <c r="I1461" s="2" t="e">
        <f>VLOOKUP(C1461,#REF!,5,0)</f>
        <v>#REF!</v>
      </c>
    </row>
    <row r="1462" spans="1:9" ht="16.5" customHeight="1" x14ac:dyDescent="0.2">
      <c r="A1462" s="4">
        <v>1227</v>
      </c>
      <c r="B1462" s="10" t="s">
        <v>2614</v>
      </c>
      <c r="C1462" s="5" t="s">
        <v>2614</v>
      </c>
      <c r="D1462" s="7" t="s">
        <v>2615</v>
      </c>
      <c r="E1462" s="7" t="s">
        <v>2567</v>
      </c>
      <c r="F1462" s="8" t="s">
        <v>3414</v>
      </c>
      <c r="G1462" s="12" t="e">
        <f>VLOOKUP(B1462,#REF!,5,0)</f>
        <v>#REF!</v>
      </c>
      <c r="H1462" s="1" t="e">
        <f>VLOOKUP(B1462,#REF!,5,0)</f>
        <v>#REF!</v>
      </c>
      <c r="I1462" s="2" t="e">
        <f>VLOOKUP(C1462,#REF!,5,0)</f>
        <v>#REF!</v>
      </c>
    </row>
    <row r="1463" spans="1:9" ht="16.5" customHeight="1" x14ac:dyDescent="0.2">
      <c r="A1463" s="4">
        <v>1267</v>
      </c>
      <c r="B1463" s="10" t="s">
        <v>2686</v>
      </c>
      <c r="C1463" s="5" t="s">
        <v>2686</v>
      </c>
      <c r="D1463" s="7" t="s">
        <v>2687</v>
      </c>
      <c r="E1463" s="7" t="s">
        <v>2642</v>
      </c>
      <c r="F1463" s="8" t="s">
        <v>3494</v>
      </c>
      <c r="G1463" s="1" t="e">
        <f>VLOOKUP(B1463,#REF!,5,0)</f>
        <v>#REF!</v>
      </c>
      <c r="H1463" s="1" t="e">
        <f>VLOOKUP(B1463,#REF!,5,0)</f>
        <v>#REF!</v>
      </c>
      <c r="I1463" s="2" t="e">
        <f>VLOOKUP(C1463,#REF!,5,0)</f>
        <v>#REF!</v>
      </c>
    </row>
    <row r="1464" spans="1:9" ht="16.5" customHeight="1" x14ac:dyDescent="0.2">
      <c r="A1464" s="4">
        <v>1307</v>
      </c>
      <c r="B1464" s="10" t="s">
        <v>2762</v>
      </c>
      <c r="C1464" s="5" t="s">
        <v>2762</v>
      </c>
      <c r="D1464" s="7" t="s">
        <v>2763</v>
      </c>
      <c r="E1464" s="7" t="s">
        <v>2720</v>
      </c>
      <c r="F1464" s="8" t="s">
        <v>3425</v>
      </c>
      <c r="G1464" s="1" t="e">
        <f>VLOOKUP(B1464,#REF!,5,0)</f>
        <v>#REF!</v>
      </c>
      <c r="H1464" s="1" t="e">
        <f>VLOOKUP(B1464,#REF!,5,0)</f>
        <v>#REF!</v>
      </c>
      <c r="I1464" s="2" t="e">
        <f>VLOOKUP(C1464,#REF!,5,0)</f>
        <v>#REF!</v>
      </c>
    </row>
    <row r="1465" spans="1:9" ht="16.5" customHeight="1" x14ac:dyDescent="0.2">
      <c r="A1465" s="4">
        <v>1344</v>
      </c>
      <c r="B1465" s="10" t="s">
        <v>2839</v>
      </c>
      <c r="C1465" s="5" t="s">
        <v>2839</v>
      </c>
      <c r="D1465" s="7" t="s">
        <v>2840</v>
      </c>
      <c r="E1465" s="7" t="s">
        <v>2796</v>
      </c>
      <c r="F1465" s="8" t="s">
        <v>3427</v>
      </c>
      <c r="G1465" s="1" t="e">
        <f>VLOOKUP(B1465,#REF!,5,0)</f>
        <v>#REF!</v>
      </c>
      <c r="H1465" s="1" t="e">
        <f>VLOOKUP(B1465,#REF!,5,0)</f>
        <v>#REF!</v>
      </c>
      <c r="I1465" s="2" t="e">
        <f>VLOOKUP(C1465,#REF!,5,0)</f>
        <v>#REF!</v>
      </c>
    </row>
    <row r="1466" spans="1:9" ht="16.5" customHeight="1" x14ac:dyDescent="0.2">
      <c r="A1466" s="4">
        <v>1186</v>
      </c>
      <c r="B1466" s="10" t="s">
        <v>2537</v>
      </c>
      <c r="C1466" s="5" t="s">
        <v>2537</v>
      </c>
      <c r="D1466" s="7" t="s">
        <v>2538</v>
      </c>
      <c r="E1466" s="7" t="s">
        <v>2493</v>
      </c>
      <c r="F1466" s="8" t="s">
        <v>3263</v>
      </c>
      <c r="G1466" s="12" t="e">
        <f>VLOOKUP(B1466,#REF!,5,0)</f>
        <v>#REF!</v>
      </c>
      <c r="H1466" s="1" t="e">
        <f>VLOOKUP(B1466,#REF!,5,0)</f>
        <v>#REF!</v>
      </c>
      <c r="I1466" s="2" t="e">
        <f>VLOOKUP(C1466,#REF!,5,0)</f>
        <v>#REF!</v>
      </c>
    </row>
    <row r="1467" spans="1:9" ht="16.5" customHeight="1" x14ac:dyDescent="0.2">
      <c r="A1467" s="4">
        <v>1226</v>
      </c>
      <c r="B1467" s="10" t="s">
        <v>2616</v>
      </c>
      <c r="C1467" s="5" t="s">
        <v>2616</v>
      </c>
      <c r="D1467" s="7" t="s">
        <v>2617</v>
      </c>
      <c r="E1467" s="7" t="s">
        <v>2567</v>
      </c>
      <c r="F1467" s="8" t="s">
        <v>3285</v>
      </c>
      <c r="G1467" s="1" t="e">
        <f>VLOOKUP(B1467,#REF!,5,0)</f>
        <v>#REF!</v>
      </c>
      <c r="H1467" s="1" t="e">
        <f>VLOOKUP(B1467,#REF!,5,0)</f>
        <v>#REF!</v>
      </c>
      <c r="I1467" s="2" t="e">
        <f>VLOOKUP(C1467,#REF!,5,0)</f>
        <v>#REF!</v>
      </c>
    </row>
    <row r="1468" spans="1:9" ht="16.5" customHeight="1" x14ac:dyDescent="0.2">
      <c r="A1468" s="4">
        <v>1266</v>
      </c>
      <c r="B1468" s="10" t="s">
        <v>2690</v>
      </c>
      <c r="C1468" s="5" t="s">
        <v>2690</v>
      </c>
      <c r="D1468" s="7" t="s">
        <v>2691</v>
      </c>
      <c r="E1468" s="7" t="s">
        <v>2642</v>
      </c>
      <c r="F1468" s="8" t="s">
        <v>3401</v>
      </c>
      <c r="G1468" s="1" t="e">
        <f>VLOOKUP(B1468,#REF!,5,0)</f>
        <v>#REF!</v>
      </c>
      <c r="H1468" s="1" t="e">
        <f>VLOOKUP(B1468,#REF!,5,0)</f>
        <v>#REF!</v>
      </c>
      <c r="I1468" s="2" t="e">
        <f>VLOOKUP(C1468,#REF!,5,0)</f>
        <v>#REF!</v>
      </c>
    </row>
    <row r="1469" spans="1:9" ht="16.5" customHeight="1" x14ac:dyDescent="0.2">
      <c r="A1469" s="4">
        <v>1306</v>
      </c>
      <c r="B1469" s="10" t="s">
        <v>2764</v>
      </c>
      <c r="C1469" s="5" t="s">
        <v>2764</v>
      </c>
      <c r="D1469" s="7" t="s">
        <v>2765</v>
      </c>
      <c r="E1469" s="7" t="s">
        <v>2720</v>
      </c>
      <c r="F1469" s="8" t="s">
        <v>3556</v>
      </c>
      <c r="G1469" s="1" t="e">
        <f>VLOOKUP(B1469,#REF!,5,0)</f>
        <v>#REF!</v>
      </c>
      <c r="H1469" s="1" t="e">
        <f>VLOOKUP(B1469,#REF!,5,0)</f>
        <v>#REF!</v>
      </c>
      <c r="I1469" s="2" t="e">
        <f>VLOOKUP(C1469,#REF!,5,0)</f>
        <v>#REF!</v>
      </c>
    </row>
    <row r="1470" spans="1:9" ht="16.5" customHeight="1" x14ac:dyDescent="0.2">
      <c r="A1470" s="4">
        <v>1343</v>
      </c>
      <c r="B1470" s="10" t="s">
        <v>2841</v>
      </c>
      <c r="C1470" s="5" t="s">
        <v>2841</v>
      </c>
      <c r="D1470" s="7" t="s">
        <v>2842</v>
      </c>
      <c r="E1470" s="7" t="s">
        <v>2796</v>
      </c>
      <c r="F1470" s="8" t="s">
        <v>3227</v>
      </c>
      <c r="G1470" s="1" t="e">
        <f>VLOOKUP(B1470,#REF!,5,0)</f>
        <v>#REF!</v>
      </c>
      <c r="H1470" s="1" t="e">
        <f>VLOOKUP(B1470,#REF!,5,0)</f>
        <v>#REF!</v>
      </c>
      <c r="I1470" s="2" t="e">
        <f>VLOOKUP(C1470,#REF!,5,0)</f>
        <v>#REF!</v>
      </c>
    </row>
    <row r="1471" spans="1:9" ht="16.5" customHeight="1" x14ac:dyDescent="0.2">
      <c r="A1471" s="4">
        <v>1185</v>
      </c>
      <c r="B1471" s="10" t="s">
        <v>2539</v>
      </c>
      <c r="C1471" s="5" t="s">
        <v>2539</v>
      </c>
      <c r="D1471" s="7" t="s">
        <v>2540</v>
      </c>
      <c r="E1471" s="7" t="s">
        <v>2493</v>
      </c>
      <c r="F1471" s="8" t="s">
        <v>3544</v>
      </c>
      <c r="G1471" s="12" t="e">
        <f>VLOOKUP(B1471,#REF!,5,0)</f>
        <v>#REF!</v>
      </c>
      <c r="H1471" s="1" t="e">
        <f>VLOOKUP(B1471,#REF!,5,0)</f>
        <v>#REF!</v>
      </c>
      <c r="I1471" s="2" t="e">
        <f>VLOOKUP(C1471,#REF!,5,0)</f>
        <v>#REF!</v>
      </c>
    </row>
    <row r="1472" spans="1:9" ht="16.5" customHeight="1" x14ac:dyDescent="0.2">
      <c r="A1472" s="4">
        <v>1225</v>
      </c>
      <c r="B1472" s="10" t="s">
        <v>2618</v>
      </c>
      <c r="C1472" s="5" t="s">
        <v>2618</v>
      </c>
      <c r="D1472" s="7" t="s">
        <v>2619</v>
      </c>
      <c r="E1472" s="7" t="s">
        <v>2567</v>
      </c>
      <c r="F1472" s="8" t="s">
        <v>3538</v>
      </c>
      <c r="G1472" s="1" t="e">
        <f>VLOOKUP(B1472,#REF!,5,0)</f>
        <v>#REF!</v>
      </c>
      <c r="H1472" s="1" t="e">
        <f>VLOOKUP(B1472,#REF!,5,0)</f>
        <v>#REF!</v>
      </c>
      <c r="I1472" s="2" t="e">
        <f>VLOOKUP(C1472,#REF!,5,0)</f>
        <v>#REF!</v>
      </c>
    </row>
    <row r="1473" spans="1:9" ht="16.5" customHeight="1" x14ac:dyDescent="0.2">
      <c r="A1473" s="4">
        <v>1265</v>
      </c>
      <c r="B1473" s="10" t="s">
        <v>2694</v>
      </c>
      <c r="C1473" s="5" t="s">
        <v>2694</v>
      </c>
      <c r="D1473" s="7" t="s">
        <v>2695</v>
      </c>
      <c r="E1473" s="7" t="s">
        <v>2642</v>
      </c>
      <c r="F1473" s="8" t="s">
        <v>3216</v>
      </c>
      <c r="G1473" s="1" t="e">
        <f>VLOOKUP(B1473,#REF!,5,0)</f>
        <v>#REF!</v>
      </c>
      <c r="H1473" s="1" t="e">
        <f>VLOOKUP(B1473,#REF!,5,0)</f>
        <v>#REF!</v>
      </c>
      <c r="I1473" s="2" t="e">
        <f>VLOOKUP(C1473,#REF!,5,0)</f>
        <v>#REF!</v>
      </c>
    </row>
    <row r="1474" spans="1:9" ht="16.5" customHeight="1" x14ac:dyDescent="0.2">
      <c r="A1474" s="4">
        <v>1305</v>
      </c>
      <c r="B1474" s="10" t="s">
        <v>2766</v>
      </c>
      <c r="C1474" s="5" t="s">
        <v>2766</v>
      </c>
      <c r="D1474" s="7" t="s">
        <v>2767</v>
      </c>
      <c r="E1474" s="7" t="s">
        <v>2720</v>
      </c>
      <c r="F1474" s="8" t="s">
        <v>3281</v>
      </c>
      <c r="G1474" s="1" t="e">
        <f>VLOOKUP(B1474,#REF!,5,0)</f>
        <v>#REF!</v>
      </c>
      <c r="H1474" s="1" t="e">
        <f>VLOOKUP(B1474,#REF!,5,0)</f>
        <v>#REF!</v>
      </c>
      <c r="I1474" s="2" t="e">
        <f>VLOOKUP(C1474,#REF!,5,0)</f>
        <v>#REF!</v>
      </c>
    </row>
    <row r="1475" spans="1:9" ht="16.5" customHeight="1" x14ac:dyDescent="0.2">
      <c r="A1475" s="4">
        <v>1342</v>
      </c>
      <c r="B1475" s="10" t="s">
        <v>2843</v>
      </c>
      <c r="C1475" s="5" t="s">
        <v>2843</v>
      </c>
      <c r="D1475" s="7" t="s">
        <v>2844</v>
      </c>
      <c r="E1475" s="7" t="s">
        <v>2796</v>
      </c>
      <c r="F1475" s="8" t="s">
        <v>3245</v>
      </c>
      <c r="G1475" s="1" t="e">
        <f>VLOOKUP(B1475,#REF!,5,0)</f>
        <v>#REF!</v>
      </c>
      <c r="H1475" s="1" t="e">
        <f>VLOOKUP(B1475,#REF!,5,0)</f>
        <v>#REF!</v>
      </c>
      <c r="I1475" s="2" t="e">
        <f>VLOOKUP(C1475,#REF!,5,0)</f>
        <v>#REF!</v>
      </c>
    </row>
    <row r="1476" spans="1:9" ht="16.5" customHeight="1" x14ac:dyDescent="0.2">
      <c r="A1476" s="4">
        <v>1184</v>
      </c>
      <c r="B1476" s="10" t="s">
        <v>2541</v>
      </c>
      <c r="C1476" s="5" t="s">
        <v>2541</v>
      </c>
      <c r="D1476" s="7" t="s">
        <v>1848</v>
      </c>
      <c r="E1476" s="7" t="s">
        <v>2493</v>
      </c>
      <c r="F1476" s="8" t="s">
        <v>3608</v>
      </c>
      <c r="G1476" s="12" t="e">
        <f>VLOOKUP(B1476,#REF!,5,0)</f>
        <v>#REF!</v>
      </c>
      <c r="H1476" s="1" t="e">
        <f>VLOOKUP(B1476,#REF!,5,0)</f>
        <v>#REF!</v>
      </c>
      <c r="I1476" s="2" t="e">
        <f>VLOOKUP(C1476,#REF!,5,0)</f>
        <v>#REF!</v>
      </c>
    </row>
    <row r="1477" spans="1:9" ht="16.5" customHeight="1" x14ac:dyDescent="0.2">
      <c r="A1477" s="4">
        <v>1224</v>
      </c>
      <c r="B1477" s="10" t="s">
        <v>2620</v>
      </c>
      <c r="C1477" s="5" t="s">
        <v>2620</v>
      </c>
      <c r="D1477" s="7" t="s">
        <v>2621</v>
      </c>
      <c r="E1477" s="7" t="s">
        <v>2567</v>
      </c>
      <c r="F1477" s="8" t="s">
        <v>3400</v>
      </c>
      <c r="G1477" s="1" t="e">
        <f>VLOOKUP(B1477,#REF!,5,0)</f>
        <v>#REF!</v>
      </c>
      <c r="H1477" s="1" t="e">
        <f>VLOOKUP(B1477,#REF!,5,0)</f>
        <v>#REF!</v>
      </c>
      <c r="I1477" s="2" t="e">
        <f>VLOOKUP(C1477,#REF!,5,0)</f>
        <v>#REF!</v>
      </c>
    </row>
    <row r="1478" spans="1:9" ht="16.5" customHeight="1" x14ac:dyDescent="0.2">
      <c r="A1478" s="4">
        <v>1264</v>
      </c>
      <c r="B1478" s="10" t="s">
        <v>2696</v>
      </c>
      <c r="C1478" s="5" t="s">
        <v>2696</v>
      </c>
      <c r="D1478" s="7" t="s">
        <v>2055</v>
      </c>
      <c r="E1478" s="7" t="s">
        <v>2642</v>
      </c>
      <c r="F1478" s="8" t="s">
        <v>3252</v>
      </c>
      <c r="G1478" s="1" t="e">
        <f>VLOOKUP(B1478,#REF!,5,0)</f>
        <v>#REF!</v>
      </c>
      <c r="H1478" s="1" t="e">
        <f>VLOOKUP(B1478,#REF!,5,0)</f>
        <v>#REF!</v>
      </c>
      <c r="I1478" s="2" t="e">
        <f>VLOOKUP(C1478,#REF!,5,0)</f>
        <v>#REF!</v>
      </c>
    </row>
    <row r="1479" spans="1:9" ht="16.5" customHeight="1" x14ac:dyDescent="0.2">
      <c r="A1479" s="4">
        <v>1304</v>
      </c>
      <c r="B1479" s="10" t="s">
        <v>2768</v>
      </c>
      <c r="C1479" s="5" t="s">
        <v>2768</v>
      </c>
      <c r="D1479" s="7" t="s">
        <v>2769</v>
      </c>
      <c r="E1479" s="7" t="s">
        <v>2720</v>
      </c>
      <c r="F1479" s="8" t="s">
        <v>3392</v>
      </c>
      <c r="G1479" s="1" t="e">
        <f>VLOOKUP(B1479,#REF!,5,0)</f>
        <v>#REF!</v>
      </c>
      <c r="H1479" s="1" t="e">
        <f>VLOOKUP(B1479,#REF!,5,0)</f>
        <v>#REF!</v>
      </c>
      <c r="I1479" s="2" t="e">
        <f>VLOOKUP(C1479,#REF!,5,0)</f>
        <v>#REF!</v>
      </c>
    </row>
    <row r="1480" spans="1:9" ht="16.5" customHeight="1" x14ac:dyDescent="0.2">
      <c r="A1480" s="4">
        <v>1341</v>
      </c>
      <c r="B1480" s="10" t="s">
        <v>2845</v>
      </c>
      <c r="C1480" s="5" t="s">
        <v>2845</v>
      </c>
      <c r="D1480" s="7" t="s">
        <v>2846</v>
      </c>
      <c r="E1480" s="7" t="s">
        <v>2796</v>
      </c>
      <c r="F1480" s="8" t="s">
        <v>3358</v>
      </c>
      <c r="G1480" s="1" t="e">
        <f>VLOOKUP(B1480,#REF!,5,0)</f>
        <v>#REF!</v>
      </c>
      <c r="H1480" s="1" t="e">
        <f>VLOOKUP(B1480,#REF!,5,0)</f>
        <v>#REF!</v>
      </c>
      <c r="I1480" s="2" t="e">
        <f>VLOOKUP(C1480,#REF!,5,0)</f>
        <v>#REF!</v>
      </c>
    </row>
    <row r="1481" spans="1:9" ht="16.5" customHeight="1" x14ac:dyDescent="0.2">
      <c r="A1481" s="4">
        <v>1183</v>
      </c>
      <c r="B1481" s="10" t="s">
        <v>2542</v>
      </c>
      <c r="C1481" s="5" t="s">
        <v>2542</v>
      </c>
      <c r="D1481" s="7" t="s">
        <v>2543</v>
      </c>
      <c r="E1481" s="7" t="s">
        <v>2493</v>
      </c>
      <c r="F1481" s="8" t="s">
        <v>3323</v>
      </c>
      <c r="G1481" s="12" t="e">
        <f>VLOOKUP(B1481,#REF!,5,0)</f>
        <v>#REF!</v>
      </c>
      <c r="H1481" s="1" t="e">
        <f>VLOOKUP(B1481,#REF!,5,0)</f>
        <v>#REF!</v>
      </c>
      <c r="I1481" s="2" t="e">
        <f>VLOOKUP(C1481,#REF!,5,0)</f>
        <v>#REF!</v>
      </c>
    </row>
    <row r="1482" spans="1:9" ht="16.5" customHeight="1" x14ac:dyDescent="0.2">
      <c r="A1482" s="4">
        <v>1223</v>
      </c>
      <c r="B1482" s="10" t="s">
        <v>2622</v>
      </c>
      <c r="C1482" s="5" t="s">
        <v>2622</v>
      </c>
      <c r="D1482" s="7" t="s">
        <v>2623</v>
      </c>
      <c r="E1482" s="7" t="s">
        <v>2567</v>
      </c>
      <c r="F1482" s="8" t="s">
        <v>3564</v>
      </c>
      <c r="G1482" s="1" t="e">
        <f>VLOOKUP(B1482,#REF!,5,0)</f>
        <v>#REF!</v>
      </c>
      <c r="H1482" s="1" t="e">
        <f>VLOOKUP(B1482,#REF!,5,0)</f>
        <v>#REF!</v>
      </c>
      <c r="I1482" s="2" t="e">
        <f>VLOOKUP(C1482,#REF!,5,0)</f>
        <v>#REF!</v>
      </c>
    </row>
    <row r="1483" spans="1:9" ht="16.5" customHeight="1" x14ac:dyDescent="0.2">
      <c r="A1483" s="4">
        <v>1263</v>
      </c>
      <c r="B1483" s="10" t="s">
        <v>2697</v>
      </c>
      <c r="C1483" s="5" t="s">
        <v>2697</v>
      </c>
      <c r="D1483" s="7" t="s">
        <v>2698</v>
      </c>
      <c r="E1483" s="7" t="s">
        <v>2642</v>
      </c>
      <c r="F1483" s="8" t="s">
        <v>3257</v>
      </c>
      <c r="G1483" s="1" t="e">
        <f>VLOOKUP(B1483,#REF!,5,0)</f>
        <v>#REF!</v>
      </c>
      <c r="H1483" s="1" t="e">
        <f>VLOOKUP(B1483,#REF!,5,0)</f>
        <v>#REF!</v>
      </c>
      <c r="I1483" s="2" t="e">
        <f>VLOOKUP(C1483,#REF!,5,0)</f>
        <v>#REF!</v>
      </c>
    </row>
    <row r="1484" spans="1:9" ht="16.5" customHeight="1" x14ac:dyDescent="0.2">
      <c r="A1484" s="4">
        <v>1303</v>
      </c>
      <c r="B1484" s="10" t="s">
        <v>2770</v>
      </c>
      <c r="C1484" s="5" t="s">
        <v>2770</v>
      </c>
      <c r="D1484" s="7" t="s">
        <v>2771</v>
      </c>
      <c r="E1484" s="7" t="s">
        <v>2720</v>
      </c>
      <c r="F1484" s="8" t="s">
        <v>3384</v>
      </c>
      <c r="G1484" s="1" t="e">
        <f>VLOOKUP(B1484,#REF!,5,0)</f>
        <v>#REF!</v>
      </c>
      <c r="H1484" s="1" t="e">
        <f>VLOOKUP(B1484,#REF!,5,0)</f>
        <v>#REF!</v>
      </c>
      <c r="I1484" s="2" t="e">
        <f>VLOOKUP(C1484,#REF!,5,0)</f>
        <v>#REF!</v>
      </c>
    </row>
    <row r="1485" spans="1:9" ht="16.5" customHeight="1" x14ac:dyDescent="0.2">
      <c r="A1485" s="4">
        <v>1340</v>
      </c>
      <c r="B1485" s="10" t="s">
        <v>2847</v>
      </c>
      <c r="C1485" s="5" t="s">
        <v>2847</v>
      </c>
      <c r="D1485" s="7" t="s">
        <v>2848</v>
      </c>
      <c r="E1485" s="7" t="s">
        <v>2796</v>
      </c>
      <c r="F1485" s="8" t="s">
        <v>3269</v>
      </c>
      <c r="G1485" s="1" t="e">
        <f>VLOOKUP(B1485,#REF!,5,0)</f>
        <v>#REF!</v>
      </c>
      <c r="H1485" s="1" t="e">
        <f>VLOOKUP(B1485,#REF!,5,0)</f>
        <v>#REF!</v>
      </c>
      <c r="I1485" s="2" t="e">
        <f>VLOOKUP(C1485,#REF!,5,0)</f>
        <v>#REF!</v>
      </c>
    </row>
    <row r="1486" spans="1:9" ht="16.5" customHeight="1" x14ac:dyDescent="0.2">
      <c r="A1486" s="4">
        <v>1182</v>
      </c>
      <c r="B1486" s="10" t="s">
        <v>2544</v>
      </c>
      <c r="C1486" s="5" t="s">
        <v>2544</v>
      </c>
      <c r="D1486" s="7" t="s">
        <v>2545</v>
      </c>
      <c r="E1486" s="7" t="s">
        <v>2493</v>
      </c>
      <c r="F1486" s="8" t="s">
        <v>3607</v>
      </c>
      <c r="G1486" s="12" t="e">
        <f>VLOOKUP(B1486,#REF!,5,0)</f>
        <v>#REF!</v>
      </c>
      <c r="H1486" s="1" t="e">
        <f>VLOOKUP(B1486,#REF!,5,0)</f>
        <v>#REF!</v>
      </c>
      <c r="I1486" s="2" t="e">
        <f>VLOOKUP(C1486,#REF!,5,0)</f>
        <v>#REF!</v>
      </c>
    </row>
    <row r="1487" spans="1:9" ht="16.5" customHeight="1" x14ac:dyDescent="0.2">
      <c r="A1487" s="4">
        <v>1222</v>
      </c>
      <c r="B1487" s="10" t="s">
        <v>2624</v>
      </c>
      <c r="C1487" s="5" t="s">
        <v>2624</v>
      </c>
      <c r="D1487" s="7" t="s">
        <v>2625</v>
      </c>
      <c r="E1487" s="7" t="s">
        <v>2567</v>
      </c>
      <c r="F1487" s="8" t="s">
        <v>3615</v>
      </c>
      <c r="G1487" s="1" t="e">
        <f>VLOOKUP(B1487,#REF!,5,0)</f>
        <v>#REF!</v>
      </c>
      <c r="H1487" s="1" t="e">
        <f>VLOOKUP(B1487,#REF!,5,0)</f>
        <v>#REF!</v>
      </c>
      <c r="I1487" s="2" t="e">
        <f>VLOOKUP(C1487,#REF!,5,0)</f>
        <v>#REF!</v>
      </c>
    </row>
    <row r="1488" spans="1:9" ht="16.5" customHeight="1" x14ac:dyDescent="0.2">
      <c r="A1488" s="4">
        <v>1262</v>
      </c>
      <c r="B1488" s="10" t="s">
        <v>2701</v>
      </c>
      <c r="C1488" s="5" t="s">
        <v>2701</v>
      </c>
      <c r="D1488" s="7" t="s">
        <v>2702</v>
      </c>
      <c r="E1488" s="7" t="s">
        <v>2642</v>
      </c>
      <c r="F1488" s="8" t="s">
        <v>3338</v>
      </c>
      <c r="G1488" s="1" t="e">
        <f>VLOOKUP(B1488,#REF!,5,0)</f>
        <v>#REF!</v>
      </c>
      <c r="H1488" s="1" t="e">
        <f>VLOOKUP(B1488,#REF!,5,0)</f>
        <v>#REF!</v>
      </c>
      <c r="I1488" s="2" t="e">
        <f>VLOOKUP(C1488,#REF!,5,0)</f>
        <v>#REF!</v>
      </c>
    </row>
    <row r="1489" spans="1:9" ht="16.5" customHeight="1" x14ac:dyDescent="0.2">
      <c r="A1489" s="4">
        <v>1302</v>
      </c>
      <c r="B1489" s="10" t="s">
        <v>2774</v>
      </c>
      <c r="C1489" s="5" t="s">
        <v>2774</v>
      </c>
      <c r="D1489" s="7" t="s">
        <v>2775</v>
      </c>
      <c r="E1489" s="7" t="s">
        <v>2720</v>
      </c>
      <c r="F1489" s="8" t="s">
        <v>3574</v>
      </c>
      <c r="G1489" s="1" t="e">
        <f>VLOOKUP(B1489,#REF!,5,0)</f>
        <v>#REF!</v>
      </c>
      <c r="H1489" s="1" t="e">
        <f>VLOOKUP(B1489,#REF!,5,0)</f>
        <v>#REF!</v>
      </c>
      <c r="I1489" s="2" t="e">
        <f>VLOOKUP(C1489,#REF!,5,0)</f>
        <v>#REF!</v>
      </c>
    </row>
    <row r="1490" spans="1:9" ht="16.5" customHeight="1" x14ac:dyDescent="0.2">
      <c r="A1490" s="4">
        <v>1339</v>
      </c>
      <c r="B1490" s="10" t="s">
        <v>2849</v>
      </c>
      <c r="C1490" s="5" t="s">
        <v>2849</v>
      </c>
      <c r="D1490" s="7" t="s">
        <v>2850</v>
      </c>
      <c r="E1490" s="7" t="s">
        <v>2796</v>
      </c>
      <c r="F1490" s="8" t="s">
        <v>3621</v>
      </c>
      <c r="G1490" s="1" t="e">
        <f>VLOOKUP(B1490,#REF!,5,0)</f>
        <v>#REF!</v>
      </c>
      <c r="H1490" s="1" t="e">
        <f>VLOOKUP(B1490,#REF!,5,0)</f>
        <v>#REF!</v>
      </c>
      <c r="I1490" s="2" t="e">
        <f>VLOOKUP(C1490,#REF!,5,0)</f>
        <v>#REF!</v>
      </c>
    </row>
    <row r="1491" spans="1:9" ht="16.5" customHeight="1" x14ac:dyDescent="0.2">
      <c r="A1491" s="4">
        <v>1181</v>
      </c>
      <c r="B1491" s="10" t="s">
        <v>2546</v>
      </c>
      <c r="C1491" s="5" t="s">
        <v>2546</v>
      </c>
      <c r="D1491" s="7" t="s">
        <v>2547</v>
      </c>
      <c r="E1491" s="7" t="s">
        <v>2493</v>
      </c>
      <c r="F1491" s="8" t="s">
        <v>3606</v>
      </c>
      <c r="G1491" s="12" t="e">
        <f>VLOOKUP(B1491,#REF!,5,0)</f>
        <v>#REF!</v>
      </c>
      <c r="H1491" s="1" t="e">
        <f>VLOOKUP(B1491,#REF!,5,0)</f>
        <v>#REF!</v>
      </c>
      <c r="I1491" s="2" t="e">
        <f>VLOOKUP(C1491,#REF!,5,0)</f>
        <v>#REF!</v>
      </c>
    </row>
    <row r="1492" spans="1:9" ht="16.5" customHeight="1" x14ac:dyDescent="0.2">
      <c r="A1492" s="4">
        <v>1221</v>
      </c>
      <c r="B1492" s="10" t="s">
        <v>2626</v>
      </c>
      <c r="C1492" s="5" t="s">
        <v>2626</v>
      </c>
      <c r="D1492" s="7" t="s">
        <v>2627</v>
      </c>
      <c r="E1492" s="7" t="s">
        <v>2567</v>
      </c>
      <c r="F1492" s="8" t="s">
        <v>3387</v>
      </c>
      <c r="G1492" s="1" t="e">
        <f>VLOOKUP(B1492,#REF!,5,0)</f>
        <v>#REF!</v>
      </c>
      <c r="H1492" s="1" t="e">
        <f>VLOOKUP(B1492,#REF!,5,0)</f>
        <v>#REF!</v>
      </c>
      <c r="I1492" s="2" t="e">
        <f>VLOOKUP(C1492,#REF!,5,0)</f>
        <v>#REF!</v>
      </c>
    </row>
    <row r="1493" spans="1:9" ht="16.5" customHeight="1" x14ac:dyDescent="0.2">
      <c r="A1493" s="4">
        <v>1261</v>
      </c>
      <c r="B1493" s="10" t="s">
        <v>2699</v>
      </c>
      <c r="C1493" s="5" t="s">
        <v>2699</v>
      </c>
      <c r="D1493" s="7" t="s">
        <v>2700</v>
      </c>
      <c r="E1493" s="7" t="s">
        <v>2642</v>
      </c>
      <c r="F1493" s="8" t="s">
        <v>3607</v>
      </c>
      <c r="G1493" s="1" t="e">
        <f>VLOOKUP(B1493,#REF!,5,0)</f>
        <v>#REF!</v>
      </c>
      <c r="H1493" s="1" t="e">
        <f>VLOOKUP(B1493,#REF!,5,0)</f>
        <v>#REF!</v>
      </c>
      <c r="I1493" s="2" t="e">
        <f>VLOOKUP(C1493,#REF!,5,0)</f>
        <v>#REF!</v>
      </c>
    </row>
    <row r="1494" spans="1:9" ht="16.5" customHeight="1" x14ac:dyDescent="0.2">
      <c r="A1494" s="4">
        <v>1301</v>
      </c>
      <c r="B1494" s="10" t="s">
        <v>2776</v>
      </c>
      <c r="C1494" s="5" t="s">
        <v>2776</v>
      </c>
      <c r="D1494" s="7" t="s">
        <v>2777</v>
      </c>
      <c r="E1494" s="7" t="s">
        <v>2720</v>
      </c>
      <c r="F1494" s="8" t="s">
        <v>3268</v>
      </c>
      <c r="G1494" s="1" t="e">
        <f>VLOOKUP(B1494,#REF!,5,0)</f>
        <v>#REF!</v>
      </c>
      <c r="H1494" s="1" t="e">
        <f>VLOOKUP(B1494,#REF!,5,0)</f>
        <v>#REF!</v>
      </c>
      <c r="I1494" s="2" t="e">
        <f>VLOOKUP(C1494,#REF!,5,0)</f>
        <v>#REF!</v>
      </c>
    </row>
    <row r="1495" spans="1:9" ht="16.5" customHeight="1" x14ac:dyDescent="0.2">
      <c r="A1495" s="4">
        <v>1338</v>
      </c>
      <c r="B1495" s="10" t="s">
        <v>2851</v>
      </c>
      <c r="C1495" s="5" t="s">
        <v>2851</v>
      </c>
      <c r="D1495" s="7" t="s">
        <v>673</v>
      </c>
      <c r="E1495" s="7" t="s">
        <v>2796</v>
      </c>
      <c r="F1495" s="8" t="s">
        <v>3568</v>
      </c>
      <c r="G1495" s="1" t="e">
        <f>VLOOKUP(B1495,#REF!,5,0)</f>
        <v>#REF!</v>
      </c>
      <c r="H1495" s="1" t="e">
        <f>VLOOKUP(B1495,#REF!,5,0)</f>
        <v>#REF!</v>
      </c>
      <c r="I1495" s="2" t="e">
        <f>VLOOKUP(C1495,#REF!,5,0)</f>
        <v>#REF!</v>
      </c>
    </row>
    <row r="1496" spans="1:9" ht="16.5" customHeight="1" x14ac:dyDescent="0.2">
      <c r="A1496" s="4">
        <v>1180</v>
      </c>
      <c r="B1496" s="10" t="s">
        <v>2549</v>
      </c>
      <c r="C1496" s="5" t="s">
        <v>2549</v>
      </c>
      <c r="D1496" s="7" t="s">
        <v>2550</v>
      </c>
      <c r="E1496" s="7" t="s">
        <v>2493</v>
      </c>
      <c r="F1496" s="8" t="s">
        <v>3365</v>
      </c>
      <c r="G1496" s="12" t="e">
        <f>VLOOKUP(B1496,#REF!,5,0)</f>
        <v>#REF!</v>
      </c>
      <c r="H1496" s="1" t="e">
        <f>VLOOKUP(B1496,#REF!,5,0)</f>
        <v>#REF!</v>
      </c>
      <c r="I1496" s="2" t="e">
        <f>VLOOKUP(C1496,#REF!,5,0)</f>
        <v>#REF!</v>
      </c>
    </row>
    <row r="1497" spans="1:9" ht="16.5" customHeight="1" x14ac:dyDescent="0.2">
      <c r="A1497" s="4">
        <v>1220</v>
      </c>
      <c r="B1497" s="10" t="s">
        <v>2628</v>
      </c>
      <c r="C1497" s="5" t="s">
        <v>2628</v>
      </c>
      <c r="D1497" s="7" t="s">
        <v>2629</v>
      </c>
      <c r="E1497" s="7" t="s">
        <v>2567</v>
      </c>
      <c r="F1497" s="8" t="s">
        <v>3475</v>
      </c>
      <c r="G1497" s="1" t="e">
        <f>VLOOKUP(B1497,#REF!,5,0)</f>
        <v>#REF!</v>
      </c>
      <c r="H1497" s="1" t="e">
        <f>VLOOKUP(B1497,#REF!,5,0)</f>
        <v>#REF!</v>
      </c>
      <c r="I1497" s="2" t="e">
        <f>VLOOKUP(C1497,#REF!,5,0)</f>
        <v>#REF!</v>
      </c>
    </row>
    <row r="1498" spans="1:9" ht="16.5" customHeight="1" x14ac:dyDescent="0.2">
      <c r="A1498" s="4">
        <v>1260</v>
      </c>
      <c r="B1498" s="10" t="s">
        <v>2703</v>
      </c>
      <c r="C1498" s="5" t="s">
        <v>2703</v>
      </c>
      <c r="D1498" s="7" t="s">
        <v>2704</v>
      </c>
      <c r="E1498" s="7" t="s">
        <v>2642</v>
      </c>
      <c r="F1498" s="8" t="s">
        <v>3430</v>
      </c>
      <c r="G1498" s="1" t="e">
        <f>VLOOKUP(B1498,#REF!,5,0)</f>
        <v>#REF!</v>
      </c>
      <c r="H1498" s="1" t="e">
        <f>VLOOKUP(B1498,#REF!,5,0)</f>
        <v>#REF!</v>
      </c>
      <c r="I1498" s="2" t="e">
        <f>VLOOKUP(C1498,#REF!,5,0)</f>
        <v>#REF!</v>
      </c>
    </row>
    <row r="1499" spans="1:9" ht="16.5" customHeight="1" x14ac:dyDescent="0.2">
      <c r="A1499" s="4">
        <v>1300</v>
      </c>
      <c r="B1499" s="10" t="s">
        <v>2778</v>
      </c>
      <c r="C1499" s="5" t="s">
        <v>2778</v>
      </c>
      <c r="D1499" s="7" t="s">
        <v>2779</v>
      </c>
      <c r="E1499" s="7" t="s">
        <v>2720</v>
      </c>
      <c r="F1499" s="8" t="s">
        <v>3378</v>
      </c>
      <c r="G1499" s="1" t="e">
        <f>VLOOKUP(B1499,#REF!,5,0)</f>
        <v>#REF!</v>
      </c>
      <c r="H1499" s="1" t="e">
        <f>VLOOKUP(B1499,#REF!,5,0)</f>
        <v>#REF!</v>
      </c>
      <c r="I1499" s="2" t="e">
        <f>VLOOKUP(C1499,#REF!,5,0)</f>
        <v>#REF!</v>
      </c>
    </row>
    <row r="1500" spans="1:9" ht="16.5" customHeight="1" x14ac:dyDescent="0.2">
      <c r="A1500" s="4">
        <v>1337</v>
      </c>
      <c r="B1500" s="10" t="s">
        <v>2852</v>
      </c>
      <c r="C1500" s="5" t="s">
        <v>2852</v>
      </c>
      <c r="D1500" s="7" t="s">
        <v>2853</v>
      </c>
      <c r="E1500" s="7" t="s">
        <v>2796</v>
      </c>
      <c r="F1500" s="8" t="s">
        <v>3383</v>
      </c>
      <c r="G1500" s="1" t="e">
        <f>VLOOKUP(B1500,#REF!,5,0)</f>
        <v>#REF!</v>
      </c>
      <c r="H1500" s="1" t="e">
        <f>VLOOKUP(B1500,#REF!,5,0)</f>
        <v>#REF!</v>
      </c>
      <c r="I1500" s="2" t="e">
        <f>VLOOKUP(C1500,#REF!,5,0)</f>
        <v>#REF!</v>
      </c>
    </row>
    <row r="1501" spans="1:9" ht="16.5" customHeight="1" x14ac:dyDescent="0.2">
      <c r="A1501" s="4">
        <v>1179</v>
      </c>
      <c r="B1501" s="10" t="s">
        <v>2552</v>
      </c>
      <c r="C1501" s="5" t="s">
        <v>2552</v>
      </c>
      <c r="D1501" s="7" t="s">
        <v>2553</v>
      </c>
      <c r="E1501" s="7" t="s">
        <v>2493</v>
      </c>
      <c r="F1501" s="8" t="s">
        <v>3277</v>
      </c>
      <c r="G1501" s="12" t="e">
        <f>VLOOKUP(B1501,#REF!,5,0)</f>
        <v>#REF!</v>
      </c>
      <c r="H1501" s="1" t="e">
        <f>VLOOKUP(B1501,#REF!,5,0)</f>
        <v>#REF!</v>
      </c>
      <c r="I1501" s="2" t="e">
        <f>VLOOKUP(C1501,#REF!,5,0)</f>
        <v>#REF!</v>
      </c>
    </row>
    <row r="1502" spans="1:9" ht="16.5" customHeight="1" x14ac:dyDescent="0.2">
      <c r="A1502" s="4">
        <v>1219</v>
      </c>
      <c r="B1502" s="10" t="s">
        <v>2630</v>
      </c>
      <c r="C1502" s="5" t="s">
        <v>2630</v>
      </c>
      <c r="D1502" s="7" t="s">
        <v>2631</v>
      </c>
      <c r="E1502" s="7" t="s">
        <v>2567</v>
      </c>
      <c r="F1502" s="8" t="s">
        <v>3313</v>
      </c>
      <c r="G1502" s="1" t="e">
        <f>VLOOKUP(B1502,#REF!,5,0)</f>
        <v>#REF!</v>
      </c>
      <c r="H1502" s="1" t="e">
        <f>VLOOKUP(B1502,#REF!,5,0)</f>
        <v>#REF!</v>
      </c>
      <c r="I1502" s="2" t="e">
        <f>VLOOKUP(C1502,#REF!,5,0)</f>
        <v>#REF!</v>
      </c>
    </row>
    <row r="1503" spans="1:9" ht="16.5" customHeight="1" x14ac:dyDescent="0.2">
      <c r="A1503" s="4">
        <v>1259</v>
      </c>
      <c r="B1503" s="10" t="s">
        <v>2707</v>
      </c>
      <c r="C1503" s="5" t="s">
        <v>2707</v>
      </c>
      <c r="D1503" s="7" t="s">
        <v>2708</v>
      </c>
      <c r="E1503" s="7" t="s">
        <v>2642</v>
      </c>
      <c r="F1503" s="8" t="s">
        <v>3618</v>
      </c>
      <c r="G1503" s="1" t="e">
        <f>VLOOKUP(B1503,#REF!,5,0)</f>
        <v>#REF!</v>
      </c>
      <c r="H1503" s="1" t="e">
        <f>VLOOKUP(B1503,#REF!,5,0)</f>
        <v>#REF!</v>
      </c>
      <c r="I1503" s="2" t="e">
        <f>VLOOKUP(C1503,#REF!,5,0)</f>
        <v>#REF!</v>
      </c>
    </row>
    <row r="1504" spans="1:9" ht="16.5" customHeight="1" x14ac:dyDescent="0.2">
      <c r="A1504" s="4">
        <v>1299</v>
      </c>
      <c r="B1504" s="10" t="s">
        <v>2780</v>
      </c>
      <c r="C1504" s="5" t="s">
        <v>2780</v>
      </c>
      <c r="D1504" s="7" t="s">
        <v>2781</v>
      </c>
      <c r="E1504" s="7" t="s">
        <v>2720</v>
      </c>
      <c r="F1504" s="8" t="s">
        <v>3532</v>
      </c>
      <c r="G1504" s="1" t="e">
        <f>VLOOKUP(B1504,#REF!,5,0)</f>
        <v>#REF!</v>
      </c>
      <c r="H1504" s="1" t="e">
        <f>VLOOKUP(B1504,#REF!,5,0)</f>
        <v>#REF!</v>
      </c>
      <c r="I1504" s="2" t="e">
        <f>VLOOKUP(C1504,#REF!,5,0)</f>
        <v>#REF!</v>
      </c>
    </row>
    <row r="1505" spans="1:9" ht="16.5" customHeight="1" x14ac:dyDescent="0.2">
      <c r="A1505" s="4">
        <v>1336</v>
      </c>
      <c r="B1505" s="10" t="s">
        <v>2854</v>
      </c>
      <c r="C1505" s="5" t="s">
        <v>2854</v>
      </c>
      <c r="D1505" s="7" t="s">
        <v>2855</v>
      </c>
      <c r="E1505" s="7" t="s">
        <v>2796</v>
      </c>
      <c r="F1505" s="8" t="s">
        <v>3528</v>
      </c>
      <c r="G1505" s="1" t="e">
        <f>VLOOKUP(B1505,#REF!,5,0)</f>
        <v>#REF!</v>
      </c>
      <c r="H1505" s="1" t="e">
        <f>VLOOKUP(B1505,#REF!,5,0)</f>
        <v>#REF!</v>
      </c>
      <c r="I1505" s="2" t="e">
        <f>VLOOKUP(C1505,#REF!,5,0)</f>
        <v>#REF!</v>
      </c>
    </row>
    <row r="1506" spans="1:9" ht="16.5" customHeight="1" x14ac:dyDescent="0.2">
      <c r="A1506" s="4">
        <v>1178</v>
      </c>
      <c r="B1506" s="10" t="s">
        <v>2551</v>
      </c>
      <c r="C1506" s="5" t="s">
        <v>2551</v>
      </c>
      <c r="D1506" s="7" t="s">
        <v>839</v>
      </c>
      <c r="E1506" s="7" t="s">
        <v>2493</v>
      </c>
      <c r="F1506" s="8" t="s">
        <v>3605</v>
      </c>
      <c r="G1506" s="12" t="e">
        <f>VLOOKUP(B1506,#REF!,5,0)</f>
        <v>#REF!</v>
      </c>
      <c r="H1506" s="1" t="e">
        <f>VLOOKUP(B1506,#REF!,5,0)</f>
        <v>#REF!</v>
      </c>
      <c r="I1506" s="2" t="e">
        <f>VLOOKUP(C1506,#REF!,5,0)</f>
        <v>#REF!</v>
      </c>
    </row>
    <row r="1507" spans="1:9" ht="16.5" customHeight="1" x14ac:dyDescent="0.2">
      <c r="A1507" s="4">
        <v>1218</v>
      </c>
      <c r="B1507" s="10" t="s">
        <v>2632</v>
      </c>
      <c r="C1507" s="5" t="s">
        <v>2632</v>
      </c>
      <c r="D1507" s="7" t="s">
        <v>922</v>
      </c>
      <c r="E1507" s="7" t="s">
        <v>2567</v>
      </c>
      <c r="F1507" s="8" t="s">
        <v>3614</v>
      </c>
      <c r="G1507" s="1" t="e">
        <f>VLOOKUP(B1507,#REF!,5,0)</f>
        <v>#REF!</v>
      </c>
      <c r="H1507" s="1" t="e">
        <f>VLOOKUP(B1507,#REF!,5,0)</f>
        <v>#REF!</v>
      </c>
      <c r="I1507" s="2" t="e">
        <f>VLOOKUP(C1507,#REF!,5,0)</f>
        <v>#REF!</v>
      </c>
    </row>
    <row r="1508" spans="1:9" ht="16.5" customHeight="1" x14ac:dyDescent="0.2">
      <c r="A1508" s="4">
        <v>1258</v>
      </c>
      <c r="B1508" s="10" t="s">
        <v>2705</v>
      </c>
      <c r="C1508" s="5" t="s">
        <v>2705</v>
      </c>
      <c r="D1508" s="7" t="s">
        <v>2706</v>
      </c>
      <c r="E1508" s="7" t="s">
        <v>2642</v>
      </c>
      <c r="F1508" s="8" t="s">
        <v>3413</v>
      </c>
      <c r="G1508" s="1" t="e">
        <f>VLOOKUP(B1508,#REF!,5,0)</f>
        <v>#REF!</v>
      </c>
      <c r="H1508" s="1" t="e">
        <f>VLOOKUP(B1508,#REF!,5,0)</f>
        <v>#REF!</v>
      </c>
      <c r="I1508" s="2" t="e">
        <f>VLOOKUP(C1508,#REF!,5,0)</f>
        <v>#REF!</v>
      </c>
    </row>
    <row r="1509" spans="1:9" ht="16.5" customHeight="1" x14ac:dyDescent="0.2">
      <c r="A1509" s="4">
        <v>1298</v>
      </c>
      <c r="B1509" s="10" t="s">
        <v>2782</v>
      </c>
      <c r="C1509" s="5" t="s">
        <v>2782</v>
      </c>
      <c r="D1509" s="7" t="s">
        <v>2783</v>
      </c>
      <c r="E1509" s="7" t="s">
        <v>2720</v>
      </c>
      <c r="F1509" s="8" t="s">
        <v>3500</v>
      </c>
      <c r="G1509" s="1" t="e">
        <f>VLOOKUP(B1509,#REF!,5,0)</f>
        <v>#REF!</v>
      </c>
      <c r="H1509" s="1" t="e">
        <f>VLOOKUP(B1509,#REF!,5,0)</f>
        <v>#REF!</v>
      </c>
      <c r="I1509" s="2" t="e">
        <f>VLOOKUP(C1509,#REF!,5,0)</f>
        <v>#REF!</v>
      </c>
    </row>
    <row r="1510" spans="1:9" ht="16.5" customHeight="1" x14ac:dyDescent="0.2">
      <c r="A1510" s="4">
        <v>1335</v>
      </c>
      <c r="B1510" s="10" t="s">
        <v>2856</v>
      </c>
      <c r="C1510" s="5" t="s">
        <v>2856</v>
      </c>
      <c r="D1510" s="7" t="s">
        <v>2857</v>
      </c>
      <c r="E1510" s="7" t="s">
        <v>2796</v>
      </c>
      <c r="F1510" s="8" t="s">
        <v>3413</v>
      </c>
      <c r="G1510" s="1" t="e">
        <f>VLOOKUP(B1510,#REF!,5,0)</f>
        <v>#REF!</v>
      </c>
      <c r="H1510" s="1" t="e">
        <f>VLOOKUP(B1510,#REF!,5,0)</f>
        <v>#REF!</v>
      </c>
      <c r="I1510" s="2" t="e">
        <f>VLOOKUP(C1510,#REF!,5,0)</f>
        <v>#REF!</v>
      </c>
    </row>
    <row r="1511" spans="1:9" ht="16.5" customHeight="1" x14ac:dyDescent="0.2">
      <c r="A1511" s="4">
        <v>1177</v>
      </c>
      <c r="B1511" s="10" t="s">
        <v>2554</v>
      </c>
      <c r="C1511" s="5" t="s">
        <v>2554</v>
      </c>
      <c r="D1511" s="7" t="s">
        <v>2555</v>
      </c>
      <c r="E1511" s="7" t="s">
        <v>2493</v>
      </c>
      <c r="F1511" s="8" t="s">
        <v>3305</v>
      </c>
      <c r="G1511" s="12" t="e">
        <f>VLOOKUP(B1511,#REF!,5,0)</f>
        <v>#REF!</v>
      </c>
      <c r="H1511" s="1" t="e">
        <f>VLOOKUP(B1511,#REF!,5,0)</f>
        <v>#REF!</v>
      </c>
      <c r="I1511" s="2" t="e">
        <f>VLOOKUP(C1511,#REF!,5,0)</f>
        <v>#REF!</v>
      </c>
    </row>
    <row r="1512" spans="1:9" ht="16.5" customHeight="1" x14ac:dyDescent="0.2">
      <c r="A1512" s="4">
        <v>1217</v>
      </c>
      <c r="B1512" s="10" t="s">
        <v>2633</v>
      </c>
      <c r="C1512" s="5" t="s">
        <v>2633</v>
      </c>
      <c r="D1512" s="7" t="s">
        <v>1258</v>
      </c>
      <c r="E1512" s="7" t="s">
        <v>2567</v>
      </c>
      <c r="F1512" s="8" t="s">
        <v>3349</v>
      </c>
      <c r="G1512" s="1" t="e">
        <f>VLOOKUP(B1512,#REF!,5,0)</f>
        <v>#REF!</v>
      </c>
      <c r="H1512" s="1" t="e">
        <f>VLOOKUP(B1512,#REF!,5,0)</f>
        <v>#REF!</v>
      </c>
      <c r="I1512" s="2" t="e">
        <f>VLOOKUP(C1512,#REF!,5,0)</f>
        <v>#REF!</v>
      </c>
    </row>
    <row r="1513" spans="1:9" ht="16.5" customHeight="1" x14ac:dyDescent="0.2">
      <c r="A1513" s="4">
        <v>1257</v>
      </c>
      <c r="B1513" s="10" t="s">
        <v>2709</v>
      </c>
      <c r="C1513" s="5" t="s">
        <v>2709</v>
      </c>
      <c r="D1513" s="7" t="s">
        <v>2710</v>
      </c>
      <c r="E1513" s="7" t="s">
        <v>2642</v>
      </c>
      <c r="F1513" s="8" t="s">
        <v>3547</v>
      </c>
      <c r="G1513" s="1" t="e">
        <f>VLOOKUP(B1513,#REF!,5,0)</f>
        <v>#REF!</v>
      </c>
      <c r="H1513" s="1" t="e">
        <f>VLOOKUP(B1513,#REF!,5,0)</f>
        <v>#REF!</v>
      </c>
      <c r="I1513" s="2" t="e">
        <f>VLOOKUP(C1513,#REF!,5,0)</f>
        <v>#REF!</v>
      </c>
    </row>
    <row r="1514" spans="1:9" ht="16.5" customHeight="1" x14ac:dyDescent="0.2">
      <c r="A1514" s="4">
        <v>1297</v>
      </c>
      <c r="B1514" s="10" t="s">
        <v>2784</v>
      </c>
      <c r="C1514" s="5" t="s">
        <v>2784</v>
      </c>
      <c r="D1514" s="7" t="s">
        <v>1426</v>
      </c>
      <c r="E1514" s="7" t="s">
        <v>2720</v>
      </c>
      <c r="F1514" s="8" t="s">
        <v>3617</v>
      </c>
      <c r="G1514" s="1" t="e">
        <f>VLOOKUP(B1514,#REF!,5,0)</f>
        <v>#REF!</v>
      </c>
      <c r="H1514" s="1" t="e">
        <f>VLOOKUP(B1514,#REF!,5,0)</f>
        <v>#REF!</v>
      </c>
      <c r="I1514" s="2" t="e">
        <f>VLOOKUP(C1514,#REF!,5,0)</f>
        <v>#REF!</v>
      </c>
    </row>
    <row r="1515" spans="1:9" ht="16.5" customHeight="1" x14ac:dyDescent="0.2">
      <c r="A1515" s="4">
        <v>1334</v>
      </c>
      <c r="B1515" s="10" t="s">
        <v>2858</v>
      </c>
      <c r="C1515" s="5" t="s">
        <v>2858</v>
      </c>
      <c r="D1515" s="7" t="s">
        <v>1721</v>
      </c>
      <c r="E1515" s="7" t="s">
        <v>2796</v>
      </c>
      <c r="F1515" s="8" t="s">
        <v>3261</v>
      </c>
      <c r="G1515" s="1" t="e">
        <f>VLOOKUP(B1515,#REF!,5,0)</f>
        <v>#REF!</v>
      </c>
      <c r="H1515" s="1" t="e">
        <f>VLOOKUP(B1515,#REF!,5,0)</f>
        <v>#REF!</v>
      </c>
      <c r="I1515" s="2" t="e">
        <f>VLOOKUP(C1515,#REF!,5,0)</f>
        <v>#REF!</v>
      </c>
    </row>
    <row r="1516" spans="1:9" ht="16.5" customHeight="1" x14ac:dyDescent="0.2">
      <c r="A1516" s="4">
        <v>1176</v>
      </c>
      <c r="B1516" s="10" t="s">
        <v>2556</v>
      </c>
      <c r="C1516" s="5" t="s">
        <v>2556</v>
      </c>
      <c r="D1516" s="7" t="s">
        <v>679</v>
      </c>
      <c r="E1516" s="7" t="s">
        <v>2493</v>
      </c>
      <c r="F1516" s="8" t="s">
        <v>3533</v>
      </c>
      <c r="G1516" s="12" t="e">
        <f>VLOOKUP(B1516,#REF!,5,0)</f>
        <v>#REF!</v>
      </c>
      <c r="H1516" s="1" t="e">
        <f>VLOOKUP(B1516,#REF!,5,0)</f>
        <v>#REF!</v>
      </c>
      <c r="I1516" s="2" t="e">
        <f>VLOOKUP(C1516,#REF!,5,0)</f>
        <v>#REF!</v>
      </c>
    </row>
    <row r="1517" spans="1:9" ht="16.5" customHeight="1" x14ac:dyDescent="0.2">
      <c r="A1517" s="4">
        <v>1216</v>
      </c>
      <c r="B1517" s="10" t="s">
        <v>2634</v>
      </c>
      <c r="C1517" s="5" t="s">
        <v>2634</v>
      </c>
      <c r="D1517" s="7" t="s">
        <v>1576</v>
      </c>
      <c r="E1517" s="7" t="s">
        <v>2567</v>
      </c>
      <c r="F1517" s="8" t="s">
        <v>3489</v>
      </c>
      <c r="G1517" s="1" t="e">
        <f>VLOOKUP(B1517,#REF!,5,0)</f>
        <v>#REF!</v>
      </c>
      <c r="H1517" s="1" t="e">
        <f>VLOOKUP(B1517,#REF!,5,0)</f>
        <v>#REF!</v>
      </c>
      <c r="I1517" s="2" t="e">
        <f>VLOOKUP(C1517,#REF!,5,0)</f>
        <v>#REF!</v>
      </c>
    </row>
    <row r="1518" spans="1:9" ht="16.5" customHeight="1" x14ac:dyDescent="0.2">
      <c r="A1518" s="4">
        <v>1256</v>
      </c>
      <c r="B1518" s="10" t="s">
        <v>2711</v>
      </c>
      <c r="C1518" s="5" t="s">
        <v>2711</v>
      </c>
      <c r="D1518" s="7" t="s">
        <v>2712</v>
      </c>
      <c r="E1518" s="7" t="s">
        <v>2642</v>
      </c>
      <c r="F1518" s="8" t="s">
        <v>3412</v>
      </c>
      <c r="G1518" s="1" t="e">
        <f>VLOOKUP(B1518,#REF!,5,0)</f>
        <v>#REF!</v>
      </c>
      <c r="H1518" s="1" t="e">
        <f>VLOOKUP(B1518,#REF!,5,0)</f>
        <v>#REF!</v>
      </c>
      <c r="I1518" s="2" t="e">
        <f>VLOOKUP(C1518,#REF!,5,0)</f>
        <v>#REF!</v>
      </c>
    </row>
    <row r="1519" spans="1:9" ht="16.5" customHeight="1" x14ac:dyDescent="0.2">
      <c r="A1519" s="4">
        <v>1296</v>
      </c>
      <c r="B1519" s="10" t="s">
        <v>2785</v>
      </c>
      <c r="C1519" s="5" t="s">
        <v>2785</v>
      </c>
      <c r="D1519" s="7" t="s">
        <v>2786</v>
      </c>
      <c r="E1519" s="7" t="s">
        <v>2720</v>
      </c>
      <c r="F1519" s="8" t="s">
        <v>3247</v>
      </c>
      <c r="G1519" s="1" t="e">
        <f>VLOOKUP(B1519,#REF!,5,0)</f>
        <v>#REF!</v>
      </c>
      <c r="H1519" s="1" t="e">
        <f>VLOOKUP(B1519,#REF!,5,0)</f>
        <v>#REF!</v>
      </c>
      <c r="I1519" s="2" t="e">
        <f>VLOOKUP(C1519,#REF!,5,0)</f>
        <v>#REF!</v>
      </c>
    </row>
    <row r="1520" spans="1:9" ht="16.5" customHeight="1" x14ac:dyDescent="0.2">
      <c r="A1520" s="4">
        <v>1333</v>
      </c>
      <c r="B1520" s="10" t="s">
        <v>2859</v>
      </c>
      <c r="C1520" s="5" t="s">
        <v>2859</v>
      </c>
      <c r="D1520" s="7" t="s">
        <v>2860</v>
      </c>
      <c r="E1520" s="7" t="s">
        <v>2796</v>
      </c>
      <c r="F1520" s="8" t="s">
        <v>3547</v>
      </c>
      <c r="G1520" s="1" t="e">
        <f>VLOOKUP(B1520,#REF!,5,0)</f>
        <v>#REF!</v>
      </c>
      <c r="H1520" s="1" t="e">
        <f>VLOOKUP(B1520,#REF!,5,0)</f>
        <v>#REF!</v>
      </c>
      <c r="I1520" s="2" t="e">
        <f>VLOOKUP(C1520,#REF!,5,0)</f>
        <v>#REF!</v>
      </c>
    </row>
    <row r="1521" spans="1:9" ht="16.5" customHeight="1" x14ac:dyDescent="0.2">
      <c r="A1521" s="4">
        <v>1175</v>
      </c>
      <c r="B1521" s="10" t="s">
        <v>2557</v>
      </c>
      <c r="C1521" s="5" t="s">
        <v>2557</v>
      </c>
      <c r="D1521" s="7" t="s">
        <v>2558</v>
      </c>
      <c r="E1521" s="7" t="s">
        <v>2493</v>
      </c>
      <c r="F1521" s="8" t="s">
        <v>3235</v>
      </c>
      <c r="G1521" s="12" t="e">
        <f>VLOOKUP(B1521,#REF!,5,0)</f>
        <v>#REF!</v>
      </c>
      <c r="H1521" s="1" t="e">
        <f>VLOOKUP(B1521,#REF!,5,0)</f>
        <v>#REF!</v>
      </c>
      <c r="I1521" s="2" t="e">
        <f>VLOOKUP(C1521,#REF!,5,0)</f>
        <v>#REF!</v>
      </c>
    </row>
    <row r="1522" spans="1:9" ht="16.5" customHeight="1" x14ac:dyDescent="0.2">
      <c r="A1522" s="4">
        <v>1215</v>
      </c>
      <c r="B1522" s="10" t="s">
        <v>2635</v>
      </c>
      <c r="C1522" s="5" t="s">
        <v>2635</v>
      </c>
      <c r="D1522" s="7" t="s">
        <v>2636</v>
      </c>
      <c r="E1522" s="7" t="s">
        <v>2567</v>
      </c>
      <c r="F1522" s="8" t="s">
        <v>3613</v>
      </c>
      <c r="G1522" s="1" t="e">
        <f>VLOOKUP(B1522,#REF!,5,0)</f>
        <v>#REF!</v>
      </c>
      <c r="H1522" s="1" t="e">
        <f>VLOOKUP(B1522,#REF!,5,0)</f>
        <v>#REF!</v>
      </c>
      <c r="I1522" s="2" t="e">
        <f>VLOOKUP(C1522,#REF!,5,0)</f>
        <v>#REF!</v>
      </c>
    </row>
    <row r="1523" spans="1:9" ht="16.5" customHeight="1" x14ac:dyDescent="0.2">
      <c r="A1523" s="4">
        <v>1255</v>
      </c>
      <c r="B1523" s="10" t="s">
        <v>2713</v>
      </c>
      <c r="C1523" s="5" t="s">
        <v>2713</v>
      </c>
      <c r="D1523" s="7" t="s">
        <v>2714</v>
      </c>
      <c r="E1523" s="7" t="s">
        <v>2642</v>
      </c>
      <c r="F1523" s="8" t="s">
        <v>3444</v>
      </c>
      <c r="G1523" s="1" t="e">
        <f>VLOOKUP(B1523,#REF!,5,0)</f>
        <v>#REF!</v>
      </c>
      <c r="H1523" s="1" t="e">
        <f>VLOOKUP(B1523,#REF!,5,0)</f>
        <v>#REF!</v>
      </c>
      <c r="I1523" s="2" t="e">
        <f>VLOOKUP(C1523,#REF!,5,0)</f>
        <v>#REF!</v>
      </c>
    </row>
    <row r="1524" spans="1:9" ht="16.5" customHeight="1" x14ac:dyDescent="0.2">
      <c r="A1524" s="4">
        <v>1295</v>
      </c>
      <c r="B1524" s="10" t="s">
        <v>2787</v>
      </c>
      <c r="C1524" s="5" t="s">
        <v>2787</v>
      </c>
      <c r="D1524" s="7" t="s">
        <v>2788</v>
      </c>
      <c r="E1524" s="7" t="s">
        <v>2720</v>
      </c>
      <c r="F1524" s="8" t="s">
        <v>3320</v>
      </c>
      <c r="G1524" s="1" t="e">
        <f>VLOOKUP(B1524,#REF!,5,0)</f>
        <v>#REF!</v>
      </c>
      <c r="H1524" s="1" t="e">
        <f>VLOOKUP(B1524,#REF!,5,0)</f>
        <v>#REF!</v>
      </c>
      <c r="I1524" s="2" t="e">
        <f>VLOOKUP(C1524,#REF!,5,0)</f>
        <v>#REF!</v>
      </c>
    </row>
    <row r="1525" spans="1:9" ht="16.5" customHeight="1" x14ac:dyDescent="0.2">
      <c r="A1525" s="4">
        <v>1332</v>
      </c>
      <c r="B1525" s="10" t="s">
        <v>2861</v>
      </c>
      <c r="C1525" s="5" t="s">
        <v>2861</v>
      </c>
      <c r="D1525" s="7" t="s">
        <v>2862</v>
      </c>
      <c r="E1525" s="7" t="s">
        <v>2796</v>
      </c>
      <c r="F1525" s="8" t="s">
        <v>3240</v>
      </c>
      <c r="G1525" s="1" t="e">
        <f>VLOOKUP(B1525,#REF!,5,0)</f>
        <v>#REF!</v>
      </c>
      <c r="H1525" s="1" t="e">
        <f>VLOOKUP(B1525,#REF!,5,0)</f>
        <v>#REF!</v>
      </c>
      <c r="I1525" s="2" t="e">
        <f>VLOOKUP(C1525,#REF!,5,0)</f>
        <v>#REF!</v>
      </c>
    </row>
    <row r="1526" spans="1:9" ht="16.5" customHeight="1" x14ac:dyDescent="0.2">
      <c r="A1526" s="4">
        <v>1174</v>
      </c>
      <c r="B1526" s="10" t="s">
        <v>2559</v>
      </c>
      <c r="C1526" s="5" t="s">
        <v>2559</v>
      </c>
      <c r="D1526" s="7" t="s">
        <v>2560</v>
      </c>
      <c r="E1526" s="7" t="s">
        <v>2493</v>
      </c>
      <c r="F1526" s="8" t="s">
        <v>3294</v>
      </c>
      <c r="G1526" s="12" t="e">
        <f>VLOOKUP(B1526,#REF!,5,0)</f>
        <v>#REF!</v>
      </c>
      <c r="H1526" s="1" t="e">
        <f>VLOOKUP(B1526,#REF!,5,0)</f>
        <v>#REF!</v>
      </c>
      <c r="I1526" s="2" t="e">
        <f>VLOOKUP(C1526,#REF!,5,0)</f>
        <v>#REF!</v>
      </c>
    </row>
    <row r="1527" spans="1:9" ht="16.5" customHeight="1" x14ac:dyDescent="0.2">
      <c r="A1527" s="4">
        <v>1214</v>
      </c>
      <c r="B1527" s="10" t="s">
        <v>2637</v>
      </c>
      <c r="C1527" s="5" t="s">
        <v>2637</v>
      </c>
      <c r="D1527" s="7" t="s">
        <v>2638</v>
      </c>
      <c r="E1527" s="7" t="s">
        <v>2567</v>
      </c>
      <c r="F1527" s="8" t="s">
        <v>3259</v>
      </c>
      <c r="G1527" s="1" t="e">
        <f>VLOOKUP(B1527,#REF!,5,0)</f>
        <v>#REF!</v>
      </c>
      <c r="H1527" s="1" t="e">
        <f>VLOOKUP(B1527,#REF!,5,0)</f>
        <v>#REF!</v>
      </c>
      <c r="I1527" s="2" t="e">
        <f>VLOOKUP(C1527,#REF!,5,0)</f>
        <v>#REF!</v>
      </c>
    </row>
    <row r="1528" spans="1:9" ht="16.5" customHeight="1" x14ac:dyDescent="0.2">
      <c r="A1528" s="4">
        <v>1254</v>
      </c>
      <c r="B1528" s="10" t="s">
        <v>2715</v>
      </c>
      <c r="C1528" s="5" t="s">
        <v>2715</v>
      </c>
      <c r="D1528" s="7" t="s">
        <v>2716</v>
      </c>
      <c r="E1528" s="7" t="s">
        <v>2642</v>
      </c>
      <c r="F1528" s="8" t="s">
        <v>3551</v>
      </c>
      <c r="G1528" s="1" t="e">
        <f>VLOOKUP(B1528,#REF!,5,0)</f>
        <v>#REF!</v>
      </c>
      <c r="H1528" s="1" t="e">
        <f>VLOOKUP(B1528,#REF!,5,0)</f>
        <v>#REF!</v>
      </c>
      <c r="I1528" s="2" t="e">
        <f>VLOOKUP(C1528,#REF!,5,0)</f>
        <v>#REF!</v>
      </c>
    </row>
    <row r="1529" spans="1:9" ht="16.5" customHeight="1" x14ac:dyDescent="0.2">
      <c r="A1529" s="4">
        <v>1294</v>
      </c>
      <c r="B1529" s="10" t="s">
        <v>2791</v>
      </c>
      <c r="C1529" s="5" t="s">
        <v>2791</v>
      </c>
      <c r="D1529" s="7" t="s">
        <v>2792</v>
      </c>
      <c r="E1529" s="7" t="s">
        <v>2720</v>
      </c>
      <c r="F1529" s="8" t="s">
        <v>3518</v>
      </c>
      <c r="G1529" s="1" t="e">
        <f>VLOOKUP(B1529,#REF!,5,0)</f>
        <v>#REF!</v>
      </c>
      <c r="H1529" s="1" t="e">
        <f>VLOOKUP(B1529,#REF!,5,0)</f>
        <v>#REF!</v>
      </c>
      <c r="I1529" s="2" t="e">
        <f>VLOOKUP(C1529,#REF!,5,0)</f>
        <v>#REF!</v>
      </c>
    </row>
    <row r="1530" spans="1:9" ht="16.5" customHeight="1" x14ac:dyDescent="0.2">
      <c r="A1530" s="4">
        <v>1331</v>
      </c>
      <c r="B1530" s="10" t="s">
        <v>2865</v>
      </c>
      <c r="C1530" s="5" t="s">
        <v>2865</v>
      </c>
      <c r="D1530" s="7" t="s">
        <v>2866</v>
      </c>
      <c r="E1530" s="7" t="s">
        <v>2796</v>
      </c>
      <c r="F1530" s="8" t="s">
        <v>3292</v>
      </c>
      <c r="G1530" s="1" t="e">
        <f>VLOOKUP(B1530,#REF!,5,0)</f>
        <v>#REF!</v>
      </c>
      <c r="H1530" s="1" t="e">
        <f>VLOOKUP(B1530,#REF!,5,0)</f>
        <v>#REF!</v>
      </c>
      <c r="I1530" s="2" t="e">
        <f>VLOOKUP(C1530,#REF!,5,0)</f>
        <v>#REF!</v>
      </c>
    </row>
    <row r="1531" spans="1:9" ht="16.5" customHeight="1" x14ac:dyDescent="0.2">
      <c r="A1531" s="4">
        <v>1173</v>
      </c>
      <c r="B1531" s="10" t="s">
        <v>2563</v>
      </c>
      <c r="C1531" s="5" t="s">
        <v>2563</v>
      </c>
      <c r="D1531" s="7" t="s">
        <v>2564</v>
      </c>
      <c r="E1531" s="7" t="s">
        <v>2493</v>
      </c>
      <c r="F1531" s="8" t="s">
        <v>3321</v>
      </c>
      <c r="G1531" s="12" t="e">
        <f>VLOOKUP(B1531,#REF!,5,0)</f>
        <v>#REF!</v>
      </c>
      <c r="H1531" s="1" t="e">
        <f>VLOOKUP(B1531,#REF!,5,0)</f>
        <v>#REF!</v>
      </c>
      <c r="I1531" s="2" t="e">
        <f>VLOOKUP(C1531,#REF!,5,0)</f>
        <v>#REF!</v>
      </c>
    </row>
    <row r="1532" spans="1:9" ht="16.5" customHeight="1" x14ac:dyDescent="0.2">
      <c r="A1532" s="4">
        <v>1213</v>
      </c>
      <c r="B1532" s="10" t="s">
        <v>2639</v>
      </c>
      <c r="C1532" s="5" t="s">
        <v>2639</v>
      </c>
      <c r="D1532" s="7" t="s">
        <v>2078</v>
      </c>
      <c r="E1532" s="7" t="s">
        <v>2567</v>
      </c>
      <c r="F1532" s="8" t="s">
        <v>3224</v>
      </c>
      <c r="G1532" s="1" t="e">
        <f>VLOOKUP(B1532,#REF!,5,0)</f>
        <v>#REF!</v>
      </c>
      <c r="H1532" s="1" t="e">
        <f>VLOOKUP(B1532,#REF!,5,0)</f>
        <v>#REF!</v>
      </c>
      <c r="I1532" s="2" t="e">
        <f>VLOOKUP(C1532,#REF!,5,0)</f>
        <v>#REF!</v>
      </c>
    </row>
    <row r="1533" spans="1:9" ht="16.5" customHeight="1" x14ac:dyDescent="0.2">
      <c r="A1533" s="4">
        <v>1253</v>
      </c>
      <c r="B1533" s="10" t="s">
        <v>2717</v>
      </c>
      <c r="C1533" s="5" t="s">
        <v>2717</v>
      </c>
      <c r="D1533" s="7" t="s">
        <v>1893</v>
      </c>
      <c r="E1533" s="7" t="s">
        <v>2642</v>
      </c>
      <c r="F1533" s="8" t="s">
        <v>3617</v>
      </c>
      <c r="G1533" s="1" t="e">
        <f>VLOOKUP(B1533,#REF!,5,0)</f>
        <v>#REF!</v>
      </c>
      <c r="H1533" s="1" t="e">
        <f>VLOOKUP(B1533,#REF!,5,0)</f>
        <v>#REF!</v>
      </c>
      <c r="I1533" s="2" t="e">
        <f>VLOOKUP(C1533,#REF!,5,0)</f>
        <v>#REF!</v>
      </c>
    </row>
    <row r="1534" spans="1:9" ht="16.5" customHeight="1" x14ac:dyDescent="0.2">
      <c r="A1534" s="4">
        <v>1293</v>
      </c>
      <c r="B1534" s="10" t="s">
        <v>2793</v>
      </c>
      <c r="C1534" s="5" t="s">
        <v>2793</v>
      </c>
      <c r="D1534" s="7" t="s">
        <v>1893</v>
      </c>
      <c r="E1534" s="7" t="s">
        <v>2720</v>
      </c>
      <c r="F1534" s="8" t="s">
        <v>3290</v>
      </c>
      <c r="G1534" s="1" t="e">
        <f>VLOOKUP(B1534,#REF!,5,0)</f>
        <v>#REF!</v>
      </c>
      <c r="H1534" s="1" t="e">
        <f>VLOOKUP(B1534,#REF!,5,0)</f>
        <v>#REF!</v>
      </c>
      <c r="I1534" s="2" t="e">
        <f>VLOOKUP(C1534,#REF!,5,0)</f>
        <v>#REF!</v>
      </c>
    </row>
    <row r="1535" spans="1:9" ht="16.5" customHeight="1" x14ac:dyDescent="0.2">
      <c r="A1535" s="4">
        <v>1330</v>
      </c>
      <c r="B1535" s="10" t="s">
        <v>2863</v>
      </c>
      <c r="C1535" s="5" t="s">
        <v>2863</v>
      </c>
      <c r="D1535" s="7" t="s">
        <v>2864</v>
      </c>
      <c r="E1535" s="7" t="s">
        <v>2796</v>
      </c>
      <c r="F1535" s="8" t="s">
        <v>3266</v>
      </c>
      <c r="G1535" s="1" t="e">
        <f>VLOOKUP(B1535,#REF!,5,0)</f>
        <v>#REF!</v>
      </c>
      <c r="H1535" s="1" t="e">
        <f>VLOOKUP(B1535,#REF!,5,0)</f>
        <v>#REF!</v>
      </c>
      <c r="I1535" s="2" t="e">
        <f>VLOOKUP(C1535,#REF!,5,0)</f>
        <v>#REF!</v>
      </c>
    </row>
    <row r="1536" spans="1:9" ht="16.5" customHeight="1" x14ac:dyDescent="0.2">
      <c r="A1536" s="4">
        <v>1172</v>
      </c>
      <c r="B1536" s="10" t="s">
        <v>2501</v>
      </c>
      <c r="C1536" s="5" t="s">
        <v>2501</v>
      </c>
      <c r="D1536" s="7" t="s">
        <v>2502</v>
      </c>
      <c r="E1536" s="7" t="s">
        <v>2493</v>
      </c>
      <c r="F1536" s="8" t="s">
        <v>3446</v>
      </c>
      <c r="G1536" s="12" t="e">
        <f>VLOOKUP(B1536,#REF!,5,0)</f>
        <v>#REF!</v>
      </c>
      <c r="H1536" s="1" t="e">
        <f>VLOOKUP(B1536,#REF!,5,0)</f>
        <v>#REF!</v>
      </c>
      <c r="I1536" s="2" t="e">
        <f>VLOOKUP(C1536,#REF!,5,0)</f>
        <v>#REF!</v>
      </c>
    </row>
    <row r="1537" spans="1:9" ht="16.5" customHeight="1" x14ac:dyDescent="0.2">
      <c r="A1537" s="4">
        <v>1212</v>
      </c>
      <c r="B1537" s="10" t="s">
        <v>2577</v>
      </c>
      <c r="C1537" s="5" t="s">
        <v>2577</v>
      </c>
      <c r="D1537" s="7" t="s">
        <v>2578</v>
      </c>
      <c r="E1537" s="7" t="s">
        <v>2567</v>
      </c>
      <c r="F1537" s="8" t="s">
        <v>3612</v>
      </c>
      <c r="G1537" s="1" t="e">
        <f>VLOOKUP(B1537,#REF!,5,0)</f>
        <v>#REF!</v>
      </c>
      <c r="H1537" s="1" t="e">
        <f>VLOOKUP(B1537,#REF!,5,0)</f>
        <v>#REF!</v>
      </c>
      <c r="I1537" s="2" t="e">
        <f>VLOOKUP(C1537,#REF!,5,0)</f>
        <v>#REF!</v>
      </c>
    </row>
    <row r="1538" spans="1:9" ht="16.5" customHeight="1" x14ac:dyDescent="0.2">
      <c r="A1538" s="4">
        <v>1252</v>
      </c>
      <c r="B1538" s="10" t="s">
        <v>2653</v>
      </c>
      <c r="C1538" s="5" t="s">
        <v>2653</v>
      </c>
      <c r="D1538" s="7" t="s">
        <v>2654</v>
      </c>
      <c r="E1538" s="7" t="s">
        <v>2642</v>
      </c>
      <c r="F1538" s="8" t="s">
        <v>3532</v>
      </c>
      <c r="G1538" s="1" t="e">
        <f>VLOOKUP(B1538,#REF!,5,0)</f>
        <v>#REF!</v>
      </c>
      <c r="H1538" s="1" t="e">
        <f>VLOOKUP(B1538,#REF!,5,0)</f>
        <v>#REF!</v>
      </c>
      <c r="I1538" s="2" t="e">
        <f>VLOOKUP(C1538,#REF!,5,0)</f>
        <v>#REF!</v>
      </c>
    </row>
    <row r="1539" spans="1:9" ht="16.5" customHeight="1" x14ac:dyDescent="0.2">
      <c r="A1539" s="4">
        <v>1292</v>
      </c>
      <c r="B1539" s="10" t="s">
        <v>2732</v>
      </c>
      <c r="C1539" s="5" t="s">
        <v>2732</v>
      </c>
      <c r="D1539" s="7" t="s">
        <v>1765</v>
      </c>
      <c r="E1539" s="7" t="s">
        <v>2720</v>
      </c>
      <c r="F1539" s="8" t="s">
        <v>3359</v>
      </c>
      <c r="G1539" s="1" t="e">
        <f>VLOOKUP(B1539,#REF!,5,0)</f>
        <v>#REF!</v>
      </c>
      <c r="H1539" s="1" t="e">
        <f>VLOOKUP(B1539,#REF!,5,0)</f>
        <v>#REF!</v>
      </c>
      <c r="I1539" s="2" t="e">
        <f>VLOOKUP(C1539,#REF!,5,0)</f>
        <v>#REF!</v>
      </c>
    </row>
    <row r="1540" spans="1:9" ht="16.5" customHeight="1" x14ac:dyDescent="0.2">
      <c r="A1540" s="4">
        <v>1251</v>
      </c>
      <c r="B1540" s="10" t="s">
        <v>2688</v>
      </c>
      <c r="C1540" s="5" t="s">
        <v>2688</v>
      </c>
      <c r="D1540" s="7" t="s">
        <v>2689</v>
      </c>
      <c r="E1540" s="7" t="s">
        <v>2642</v>
      </c>
      <c r="F1540" s="8" t="s">
        <v>3528</v>
      </c>
      <c r="G1540" s="1" t="e">
        <f>VLOOKUP(B1540,#REF!,5,0)</f>
        <v>#REF!</v>
      </c>
      <c r="H1540" s="1" t="e">
        <f>VLOOKUP(B1540,#REF!,5,0)</f>
        <v>#REF!</v>
      </c>
      <c r="I1540" s="2" t="e">
        <f>VLOOKUP(C1540,#REF!,5,0)</f>
        <v>#REF!</v>
      </c>
    </row>
    <row r="1541" spans="1:9" ht="16.5" customHeight="1" x14ac:dyDescent="0.2">
      <c r="A1541" s="4">
        <v>1171</v>
      </c>
      <c r="B1541" s="10" t="s">
        <v>2548</v>
      </c>
      <c r="C1541" s="5" t="s">
        <v>2548</v>
      </c>
      <c r="D1541" s="7" t="s">
        <v>1000</v>
      </c>
      <c r="E1541" s="7" t="s">
        <v>2493</v>
      </c>
      <c r="F1541" s="8" t="s">
        <v>3251</v>
      </c>
      <c r="G1541" s="12" t="e">
        <f>VLOOKUP(B1541,#REF!,5,0)</f>
        <v>#REF!</v>
      </c>
      <c r="H1541" s="1" t="e">
        <f>VLOOKUP(B1541,#REF!,5,0)</f>
        <v>#REF!</v>
      </c>
      <c r="I1541" s="2" t="e">
        <f>VLOOKUP(C1541,#REF!,5,0)</f>
        <v>#REF!</v>
      </c>
    </row>
    <row r="1542" spans="1:9" ht="16.5" customHeight="1" x14ac:dyDescent="0.2">
      <c r="A1542" s="4">
        <v>1211</v>
      </c>
      <c r="B1542" s="10" t="s">
        <v>2571</v>
      </c>
      <c r="C1542" s="5" t="s">
        <v>2571</v>
      </c>
      <c r="D1542" s="7" t="s">
        <v>2572</v>
      </c>
      <c r="E1542" s="7" t="s">
        <v>2567</v>
      </c>
      <c r="F1542" s="8" t="s">
        <v>3611</v>
      </c>
      <c r="G1542" s="1" t="e">
        <f>VLOOKUP(B1542,#REF!,5,0)</f>
        <v>#REF!</v>
      </c>
      <c r="H1542" s="1" t="e">
        <f>VLOOKUP(B1542,#REF!,5,0)</f>
        <v>#REF!</v>
      </c>
      <c r="I1542" s="2" t="e">
        <f>VLOOKUP(C1542,#REF!,5,0)</f>
        <v>#REF!</v>
      </c>
    </row>
    <row r="1543" spans="1:9" ht="16.5" customHeight="1" x14ac:dyDescent="0.2">
      <c r="A1543" s="4">
        <v>1250</v>
      </c>
      <c r="B1543" s="10" t="s">
        <v>2692</v>
      </c>
      <c r="C1543" s="5" t="s">
        <v>2692</v>
      </c>
      <c r="D1543" s="7" t="s">
        <v>2693</v>
      </c>
      <c r="E1543" s="7" t="s">
        <v>2642</v>
      </c>
      <c r="F1543" s="8" t="s">
        <v>3528</v>
      </c>
      <c r="G1543" s="1" t="e">
        <f>VLOOKUP(B1543,#REF!,5,0)</f>
        <v>#REF!</v>
      </c>
      <c r="H1543" s="1" t="e">
        <f>VLOOKUP(B1543,#REF!,5,0)</f>
        <v>#REF!</v>
      </c>
      <c r="I1543" s="2" t="e">
        <f>VLOOKUP(C1543,#REF!,5,0)</f>
        <v>#REF!</v>
      </c>
    </row>
    <row r="1544" spans="1:9" ht="16.5" customHeight="1" x14ac:dyDescent="0.2">
      <c r="A1544" s="4">
        <v>1291</v>
      </c>
      <c r="B1544" s="10" t="s">
        <v>2772</v>
      </c>
      <c r="C1544" s="5" t="s">
        <v>2772</v>
      </c>
      <c r="D1544" s="7" t="s">
        <v>2773</v>
      </c>
      <c r="E1544" s="7" t="s">
        <v>2720</v>
      </c>
      <c r="F1544" s="8" t="s">
        <v>3459</v>
      </c>
      <c r="G1544" s="1" t="e">
        <f>VLOOKUP(B1544,#REF!,5,0)</f>
        <v>#REF!</v>
      </c>
      <c r="H1544" s="1" t="e">
        <f>VLOOKUP(B1544,#REF!,5,0)</f>
        <v>#REF!</v>
      </c>
      <c r="I1544" s="2" t="e">
        <f>VLOOKUP(C1544,#REF!,5,0)</f>
        <v>#REF!</v>
      </c>
    </row>
    <row r="1545" spans="1:9" ht="16.5" customHeight="1" x14ac:dyDescent="0.2">
      <c r="A1545" s="4">
        <v>1290</v>
      </c>
      <c r="B1545" s="10" t="s">
        <v>2789</v>
      </c>
      <c r="C1545" s="5" t="s">
        <v>2789</v>
      </c>
      <c r="D1545" s="7" t="s">
        <v>2790</v>
      </c>
      <c r="E1545" s="7" t="s">
        <v>2720</v>
      </c>
      <c r="F1545" s="8" t="s">
        <v>3324</v>
      </c>
      <c r="G1545" s="1" t="e">
        <f>VLOOKUP(B1545,#REF!,5,0)</f>
        <v>#REF!</v>
      </c>
      <c r="H1545" s="1" t="e">
        <f>VLOOKUP(B1545,#REF!,5,0)</f>
        <v>#REF!</v>
      </c>
      <c r="I1545" s="2" t="e">
        <f>VLOOKUP(C1545,#REF!,5,0)</f>
        <v>#REF!</v>
      </c>
    </row>
    <row r="1546" spans="1:9" ht="16.5" customHeight="1" x14ac:dyDescent="0.2">
      <c r="A1546" s="4">
        <v>1170</v>
      </c>
      <c r="B1546" s="10" t="s">
        <v>2561</v>
      </c>
      <c r="C1546" s="5" t="s">
        <v>2561</v>
      </c>
      <c r="D1546" s="7" t="s">
        <v>2562</v>
      </c>
      <c r="E1546" s="7" t="s">
        <v>2493</v>
      </c>
      <c r="F1546" s="8" t="s">
        <v>3324</v>
      </c>
      <c r="G1546" s="12" t="e">
        <f>VLOOKUP(B1546,#REF!,5,0)</f>
        <v>#REF!</v>
      </c>
      <c r="H1546" s="1" t="e">
        <f>VLOOKUP(B1546,#REF!,5,0)</f>
        <v>#REF!</v>
      </c>
      <c r="I1546" s="2" t="e">
        <f>VLOOKUP(C1546,#REF!,5,0)</f>
        <v>#REF!</v>
      </c>
    </row>
    <row r="1547" spans="1:9" ht="16.5" customHeight="1" x14ac:dyDescent="0.2">
      <c r="A1547" s="4">
        <v>1210</v>
      </c>
      <c r="B1547" s="10" t="s">
        <v>2583</v>
      </c>
      <c r="C1547" s="5" t="s">
        <v>2583</v>
      </c>
      <c r="D1547" s="7" t="s">
        <v>2584</v>
      </c>
      <c r="E1547" s="7" t="s">
        <v>2567</v>
      </c>
      <c r="F1547" s="8" t="s">
        <v>3610</v>
      </c>
      <c r="G1547" s="1" t="e">
        <f>VLOOKUP(B1547,#REF!,5,0)</f>
        <v>#REF!</v>
      </c>
      <c r="H1547" s="1" t="e">
        <f>VLOOKUP(B1547,#REF!,5,0)</f>
        <v>#REF!</v>
      </c>
      <c r="I1547" s="2" t="e">
        <f>VLOOKUP(C1547,#REF!,5,0)</f>
        <v>#REF!</v>
      </c>
    </row>
    <row r="1548" spans="1:9" ht="16.5" customHeight="1" x14ac:dyDescent="0.2">
      <c r="A1548" s="4">
        <v>864</v>
      </c>
      <c r="B1548" s="10" t="s">
        <v>1927</v>
      </c>
      <c r="C1548" s="5" t="s">
        <v>1927</v>
      </c>
      <c r="D1548" s="7" t="s">
        <v>1928</v>
      </c>
      <c r="E1548" s="7" t="s">
        <v>1902</v>
      </c>
      <c r="F1548" s="8" t="s">
        <v>3536</v>
      </c>
      <c r="G1548" s="1" t="e">
        <f>VLOOKUP(B1548,#REF!,5,0)</f>
        <v>#REF!</v>
      </c>
      <c r="H1548" s="1" t="e">
        <f>VLOOKUP(B1548,#REF!,5,0)</f>
        <v>#REF!</v>
      </c>
      <c r="I1548" s="2" t="e">
        <f>VLOOKUP(C1548,#REF!,5,0)</f>
        <v>#REF!</v>
      </c>
    </row>
  </sheetData>
  <autoFilter ref="A1:I154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Ca 1</vt:lpstr>
      <vt:lpstr>Ca 2</vt:lpstr>
      <vt:lpstr>Ca 3</vt:lpstr>
      <vt:lpstr>Ca 4</vt:lpstr>
      <vt:lpstr>TỔNG HỢP</vt:lpstr>
      <vt:lpstr>'Ca 1'!Print_Area</vt:lpstr>
      <vt:lpstr>'Ca 2'!Print_Area</vt:lpstr>
      <vt:lpstr>'Ca 3'!Print_Area</vt:lpstr>
      <vt:lpstr>'Ca 4'!Print_Area</vt:lpstr>
      <vt:lpstr>'Ca 1'!Print_Titles</vt:lpstr>
      <vt:lpstr>'Ca 2'!Print_Titles</vt:lpstr>
      <vt:lpstr>'Ca 3'!Print_Titles</vt:lpstr>
      <vt:lpstr>'Ca 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UEB3671</cp:lastModifiedBy>
  <cp:lastPrinted>2021-11-19T07:26:56Z</cp:lastPrinted>
  <dcterms:created xsi:type="dcterms:W3CDTF">2021-06-15T04:12:20Z</dcterms:created>
  <dcterms:modified xsi:type="dcterms:W3CDTF">2021-11-19T07:37:59Z</dcterms:modified>
</cp:coreProperties>
</file>